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เครื่องพี่เหมี่ยว\D\งาน Disk แดง เหมี่ยว\รายงานผลการดำเนินการตามข้อเสนอแนะของ สตง. ปี 2561\รายงานผลการดำเนินการตามข้อเสนอแนะของ สตง. ปี 2561\ครั้งที่ 1\"/>
    </mc:Choice>
  </mc:AlternateContent>
  <xr:revisionPtr revIDLastSave="0" documentId="13_ncr:1_{AAB84E0D-182B-403A-B378-0E80E7111E95}" xr6:coauthVersionLast="43" xr6:coauthVersionMax="43" xr10:uidLastSave="{00000000-0000-0000-0000-000000000000}"/>
  <bookViews>
    <workbookView xWindow="-120" yWindow="-120" windowWidth="20730" windowHeight="11160" tabRatio="846" firstSheet="14" activeTab="25" xr2:uid="{00000000-000D-0000-FFFF-FFFF00000000}"/>
  </bookViews>
  <sheets>
    <sheet name="แนบ1" sheetId="1" r:id="rId1"/>
    <sheet name="แนบ2" sheetId="2" r:id="rId2"/>
    <sheet name="frt" sheetId="8" state="hidden" r:id="rId3"/>
    <sheet name="แนบ3 " sheetId="3" r:id="rId4"/>
    <sheet name="แนบ4" sheetId="5" r:id="rId5"/>
    <sheet name="แนบ5" sheetId="7" r:id="rId6"/>
    <sheet name="แนบ6" sheetId="9" r:id="rId7"/>
    <sheet name="แนบ 7" sheetId="10" r:id="rId8"/>
    <sheet name="แนบ8" sheetId="11" r:id="rId9"/>
    <sheet name="แนบ 9" sheetId="12" r:id="rId10"/>
    <sheet name="แนบ 10" sheetId="13" r:id="rId11"/>
    <sheet name="แนบ 11" sheetId="14" r:id="rId12"/>
    <sheet name="แนบ 12" sheetId="15" r:id="rId13"/>
    <sheet name="แนบ 13" sheetId="16" r:id="rId14"/>
    <sheet name="แนบ 14" sheetId="17" r:id="rId15"/>
    <sheet name="แนบ 15" sheetId="18" r:id="rId16"/>
    <sheet name="แนบ 16" sheetId="19" r:id="rId17"/>
    <sheet name="แนบ 17" sheetId="20" r:id="rId18"/>
    <sheet name="แนบ 18" sheetId="21" r:id="rId19"/>
    <sheet name="แนบ 19" sheetId="22" r:id="rId20"/>
    <sheet name="แนบ 20" sheetId="23" r:id="rId21"/>
    <sheet name="แนบ 21" sheetId="24" r:id="rId22"/>
    <sheet name="แนบ 22" sheetId="25" r:id="rId23"/>
    <sheet name="แนบ 23" sheetId="26" r:id="rId24"/>
    <sheet name="แนบ 24-ค่าOT" sheetId="27" r:id="rId25"/>
    <sheet name="แนบ 25-ค่าตอบแทน" sheetId="28" r:id="rId26"/>
  </sheets>
  <externalReferences>
    <externalReference r:id="rId27"/>
    <externalReference r:id="rId28"/>
    <externalReference r:id="rId29"/>
    <externalReference r:id="rId30"/>
  </externalReferences>
  <definedNames>
    <definedName name="_xlnm._FilterDatabase" localSheetId="17" hidden="1">'แนบ 17'!$B$7:$G$30</definedName>
    <definedName name="_xlnm.Print_Area" localSheetId="2">frt!$A$1:$H$27</definedName>
    <definedName name="_xlnm.Print_Area" localSheetId="23">'แนบ 23'!$A$1:$K$25</definedName>
    <definedName name="_xlnm.Print_Titles" localSheetId="10">'แนบ 10'!$2:$8</definedName>
    <definedName name="_xlnm.Print_Titles" localSheetId="11">'แนบ 11'!$2:$7</definedName>
    <definedName name="_xlnm.Print_Titles" localSheetId="12">'แนบ 12'!$2:$8</definedName>
    <definedName name="_xlnm.Print_Titles" localSheetId="13">'แนบ 13'!$2:$8</definedName>
    <definedName name="_xlnm.Print_Titles" localSheetId="16">'แนบ 16'!$2:$8</definedName>
    <definedName name="_xlnm.Print_Titles" localSheetId="18">'แนบ 18'!$2:$6</definedName>
    <definedName name="_xlnm.Print_Titles" localSheetId="20">'แนบ 20'!$6:$6</definedName>
    <definedName name="_xlnm.Print_Titles" localSheetId="22">'แนบ 22'!$2:$6</definedName>
    <definedName name="_xlnm.Print_Titles" localSheetId="0">แนบ1!$2:$6</definedName>
    <definedName name="_xlnm.Print_Titles" localSheetId="8">แนบ8!$1:$9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28" l="1"/>
  <c r="F18" i="28"/>
  <c r="E18" i="28"/>
  <c r="F21" i="28" s="1"/>
  <c r="F17" i="28"/>
  <c r="E17" i="28"/>
  <c r="F16" i="28"/>
  <c r="E16" i="28"/>
  <c r="F15" i="28"/>
  <c r="E15" i="28"/>
  <c r="F14" i="28"/>
  <c r="E14" i="28"/>
  <c r="F13" i="28"/>
  <c r="E13" i="28"/>
  <c r="F12" i="28"/>
  <c r="E12" i="28"/>
  <c r="F11" i="28"/>
  <c r="E11" i="28"/>
  <c r="F10" i="28"/>
  <c r="E10" i="28"/>
  <c r="F9" i="28"/>
  <c r="E9" i="28"/>
  <c r="F8" i="28"/>
  <c r="E8" i="28"/>
  <c r="F7" i="28"/>
  <c r="E7" i="28"/>
  <c r="F6" i="28"/>
  <c r="E6" i="28"/>
  <c r="F22" i="28" s="1"/>
  <c r="G23" i="27"/>
  <c r="G22" i="27"/>
  <c r="G21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G24" i="27" l="1"/>
  <c r="F23" i="28"/>
  <c r="F24" i="28" s="1"/>
  <c r="F19" i="28"/>
  <c r="E19" i="28"/>
  <c r="D21" i="26" l="1"/>
  <c r="E20" i="26"/>
  <c r="F20" i="26" s="1"/>
  <c r="E19" i="26"/>
  <c r="F19" i="26" s="1"/>
  <c r="E18" i="26"/>
  <c r="I18" i="26" s="1"/>
  <c r="E17" i="26"/>
  <c r="I17" i="26" s="1"/>
  <c r="E16" i="26"/>
  <c r="F16" i="26" s="1"/>
  <c r="H64" i="25"/>
  <c r="L25" i="24"/>
  <c r="H22" i="24"/>
  <c r="D19" i="24"/>
  <c r="L16" i="24"/>
  <c r="H16" i="24"/>
  <c r="D16" i="24"/>
  <c r="L13" i="24"/>
  <c r="H13" i="24"/>
  <c r="D13" i="24"/>
  <c r="L11" i="24"/>
  <c r="L26" i="24" s="1"/>
  <c r="H11" i="24"/>
  <c r="D11" i="24"/>
  <c r="H10" i="23"/>
  <c r="H23" i="22"/>
  <c r="F17" i="26" l="1"/>
  <c r="H17" i="26" s="1"/>
  <c r="N16" i="24"/>
  <c r="H23" i="24"/>
  <c r="D20" i="24"/>
  <c r="N13" i="24"/>
  <c r="G16" i="26"/>
  <c r="H16" i="26"/>
  <c r="G19" i="26"/>
  <c r="H19" i="26"/>
  <c r="J17" i="26"/>
  <c r="K17" i="26"/>
  <c r="G20" i="26"/>
  <c r="H20" i="26"/>
  <c r="K18" i="26"/>
  <c r="J18" i="26"/>
  <c r="I20" i="26"/>
  <c r="F18" i="26"/>
  <c r="I16" i="26"/>
  <c r="E21" i="26"/>
  <c r="G17" i="26"/>
  <c r="I19" i="26"/>
  <c r="N11" i="24"/>
  <c r="F21" i="26" l="1"/>
  <c r="K16" i="26"/>
  <c r="J16" i="26"/>
  <c r="I21" i="26"/>
  <c r="J19" i="26"/>
  <c r="K19" i="26"/>
  <c r="H18" i="26"/>
  <c r="H21" i="26" s="1"/>
  <c r="G18" i="26"/>
  <c r="G21" i="26" s="1"/>
  <c r="K20" i="26"/>
  <c r="J20" i="26"/>
  <c r="N14" i="24"/>
  <c r="N17" i="24"/>
  <c r="J21" i="26" l="1"/>
  <c r="K21" i="26"/>
  <c r="D59" i="21" l="1"/>
  <c r="E61" i="21" s="1"/>
  <c r="D56" i="21"/>
  <c r="E56" i="21" s="1"/>
  <c r="D51" i="21"/>
  <c r="E51" i="21" s="1"/>
  <c r="E49" i="21"/>
  <c r="E45" i="21"/>
  <c r="E41" i="21"/>
  <c r="E35" i="21"/>
  <c r="E24" i="21"/>
  <c r="E12" i="21"/>
  <c r="E62" i="21" l="1"/>
  <c r="E37" i="20"/>
  <c r="E31" i="20"/>
  <c r="E30" i="20"/>
  <c r="E86" i="19" l="1"/>
  <c r="E72" i="19"/>
  <c r="E61" i="19"/>
  <c r="E87" i="19" l="1"/>
  <c r="D39" i="18"/>
  <c r="K32" i="18"/>
  <c r="J32" i="18"/>
  <c r="I32" i="18"/>
  <c r="G32" i="18"/>
  <c r="F32" i="18"/>
  <c r="E32" i="18"/>
  <c r="D35" i="18" s="1"/>
  <c r="D32" i="18"/>
  <c r="L31" i="18"/>
  <c r="M31" i="18" s="1"/>
  <c r="H31" i="18"/>
  <c r="L30" i="18"/>
  <c r="H30" i="18"/>
  <c r="L29" i="18"/>
  <c r="H29" i="18"/>
  <c r="L28" i="18"/>
  <c r="H28" i="18"/>
  <c r="L27" i="18"/>
  <c r="M27" i="18" s="1"/>
  <c r="H27" i="18"/>
  <c r="L26" i="18"/>
  <c r="H26" i="18"/>
  <c r="L25" i="18"/>
  <c r="M25" i="18" s="1"/>
  <c r="H25" i="18"/>
  <c r="L24" i="18"/>
  <c r="H24" i="18"/>
  <c r="M23" i="18"/>
  <c r="L23" i="18"/>
  <c r="H23" i="18"/>
  <c r="L22" i="18"/>
  <c r="H22" i="18"/>
  <c r="L21" i="18"/>
  <c r="H21" i="18"/>
  <c r="L20" i="18"/>
  <c r="H20" i="18"/>
  <c r="L19" i="18"/>
  <c r="M19" i="18" s="1"/>
  <c r="H19" i="18"/>
  <c r="L18" i="18"/>
  <c r="M18" i="18" s="1"/>
  <c r="H18" i="18"/>
  <c r="L17" i="18"/>
  <c r="H17" i="18"/>
  <c r="L16" i="18"/>
  <c r="M16" i="18" s="1"/>
  <c r="H16" i="18"/>
  <c r="L15" i="18"/>
  <c r="M15" i="18" s="1"/>
  <c r="H15" i="18"/>
  <c r="L14" i="18"/>
  <c r="H14" i="18"/>
  <c r="L13" i="18"/>
  <c r="H13" i="18"/>
  <c r="L12" i="18"/>
  <c r="H12" i="18"/>
  <c r="L11" i="18"/>
  <c r="M11" i="18" s="1"/>
  <c r="H11" i="18"/>
  <c r="L10" i="18"/>
  <c r="H10" i="18"/>
  <c r="M13" i="18" l="1"/>
  <c r="M20" i="18"/>
  <c r="M29" i="18"/>
  <c r="L32" i="18"/>
  <c r="M17" i="18"/>
  <c r="M24" i="18"/>
  <c r="M26" i="18"/>
  <c r="M22" i="18"/>
  <c r="H32" i="18"/>
  <c r="M12" i="18"/>
  <c r="M14" i="18"/>
  <c r="M21" i="18"/>
  <c r="M28" i="18"/>
  <c r="M30" i="18"/>
  <c r="D34" i="18"/>
  <c r="D36" i="18" s="1"/>
  <c r="M10" i="18"/>
  <c r="M32" i="18" l="1"/>
  <c r="I20" i="17"/>
  <c r="I160" i="16"/>
  <c r="H160" i="16"/>
  <c r="G160" i="16"/>
  <c r="F160" i="16"/>
  <c r="I159" i="16"/>
  <c r="H159" i="16"/>
  <c r="G159" i="16"/>
  <c r="F159" i="16"/>
  <c r="I158" i="16"/>
  <c r="H158" i="16"/>
  <c r="G158" i="16"/>
  <c r="F158" i="16"/>
  <c r="I157" i="16"/>
  <c r="H157" i="16"/>
  <c r="G157" i="16"/>
  <c r="F157" i="16"/>
  <c r="I156" i="16"/>
  <c r="H156" i="16"/>
  <c r="G156" i="16"/>
  <c r="F156" i="16"/>
  <c r="I155" i="16"/>
  <c r="H155" i="16"/>
  <c r="G155" i="16"/>
  <c r="F155" i="16"/>
  <c r="I154" i="16"/>
  <c r="H154" i="16"/>
  <c r="G154" i="16"/>
  <c r="F154" i="16"/>
  <c r="I153" i="16"/>
  <c r="H153" i="16"/>
  <c r="G153" i="16"/>
  <c r="F153" i="16"/>
  <c r="I152" i="16"/>
  <c r="H152" i="16"/>
  <c r="G152" i="16"/>
  <c r="F152" i="16"/>
  <c r="I151" i="16"/>
  <c r="H151" i="16"/>
  <c r="G151" i="16"/>
  <c r="F151" i="16"/>
  <c r="I150" i="16"/>
  <c r="H150" i="16"/>
  <c r="G150" i="16"/>
  <c r="F150" i="16"/>
  <c r="I149" i="16"/>
  <c r="H149" i="16"/>
  <c r="G149" i="16"/>
  <c r="F149" i="16"/>
  <c r="I147" i="16"/>
  <c r="G147" i="16"/>
  <c r="F147" i="16"/>
  <c r="I146" i="16"/>
  <c r="G146" i="16"/>
  <c r="F146" i="16"/>
  <c r="I145" i="16"/>
  <c r="G145" i="16"/>
  <c r="F145" i="16"/>
  <c r="I144" i="16"/>
  <c r="G144" i="16"/>
  <c r="F144" i="16"/>
  <c r="I143" i="16"/>
  <c r="G143" i="16"/>
  <c r="F143" i="16"/>
  <c r="I142" i="16"/>
  <c r="G142" i="16"/>
  <c r="F142" i="16"/>
  <c r="I140" i="16"/>
  <c r="G140" i="16"/>
  <c r="F140" i="16"/>
  <c r="I139" i="16"/>
  <c r="G139" i="16"/>
  <c r="F139" i="16"/>
  <c r="I138" i="16"/>
  <c r="G138" i="16"/>
  <c r="F138" i="16"/>
  <c r="I137" i="16"/>
  <c r="G137" i="16"/>
  <c r="F137" i="16"/>
  <c r="I136" i="16"/>
  <c r="G136" i="16"/>
  <c r="F136" i="16"/>
  <c r="I135" i="16"/>
  <c r="G135" i="16"/>
  <c r="F135" i="16"/>
  <c r="I134" i="16"/>
  <c r="G134" i="16"/>
  <c r="F134" i="16"/>
  <c r="I133" i="16"/>
  <c r="G133" i="16"/>
  <c r="F133" i="16"/>
  <c r="I132" i="16"/>
  <c r="G132" i="16"/>
  <c r="F132" i="16"/>
  <c r="I131" i="16"/>
  <c r="G131" i="16"/>
  <c r="F131" i="16"/>
  <c r="I130" i="16"/>
  <c r="G130" i="16"/>
  <c r="F130" i="16"/>
  <c r="I129" i="16"/>
  <c r="G129" i="16"/>
  <c r="F129" i="16"/>
  <c r="I128" i="16"/>
  <c r="G128" i="16"/>
  <c r="F128" i="16"/>
  <c r="I127" i="16"/>
  <c r="G127" i="16"/>
  <c r="F127" i="16"/>
  <c r="I126" i="16"/>
  <c r="G126" i="16"/>
  <c r="F126" i="16"/>
  <c r="I125" i="16"/>
  <c r="G125" i="16"/>
  <c r="F125" i="16"/>
  <c r="I124" i="16"/>
  <c r="G124" i="16"/>
  <c r="F124" i="16"/>
  <c r="I123" i="16"/>
  <c r="G123" i="16"/>
  <c r="F123" i="16"/>
  <c r="I122" i="16"/>
  <c r="G122" i="16"/>
  <c r="F122" i="16"/>
  <c r="I121" i="16"/>
  <c r="G121" i="16"/>
  <c r="F121" i="16"/>
  <c r="I120" i="16"/>
  <c r="G120" i="16"/>
  <c r="F120" i="16"/>
  <c r="I119" i="16"/>
  <c r="G119" i="16"/>
  <c r="F119" i="16"/>
  <c r="I118" i="16"/>
  <c r="G118" i="16"/>
  <c r="F118" i="16"/>
  <c r="I117" i="16"/>
  <c r="G117" i="16"/>
  <c r="F117" i="16"/>
  <c r="I116" i="16"/>
  <c r="G116" i="16"/>
  <c r="F116" i="16"/>
  <c r="I115" i="16"/>
  <c r="G115" i="16"/>
  <c r="F115" i="16"/>
  <c r="I114" i="16"/>
  <c r="G114" i="16"/>
  <c r="F114" i="16"/>
  <c r="I113" i="16"/>
  <c r="G113" i="16"/>
  <c r="F113" i="16"/>
  <c r="I112" i="16"/>
  <c r="G112" i="16"/>
  <c r="F112" i="16"/>
  <c r="I111" i="16"/>
  <c r="G111" i="16"/>
  <c r="F111" i="16"/>
  <c r="I110" i="16"/>
  <c r="G110" i="16"/>
  <c r="F110" i="16"/>
  <c r="I109" i="16"/>
  <c r="G109" i="16"/>
  <c r="F109" i="16"/>
  <c r="I108" i="16"/>
  <c r="G108" i="16"/>
  <c r="F108" i="16"/>
  <c r="I107" i="16"/>
  <c r="G107" i="16"/>
  <c r="F107" i="16"/>
  <c r="I106" i="16"/>
  <c r="G106" i="16"/>
  <c r="F106" i="16"/>
  <c r="I105" i="16"/>
  <c r="G105" i="16"/>
  <c r="F105" i="16"/>
  <c r="I104" i="16"/>
  <c r="G104" i="16"/>
  <c r="F104" i="16"/>
  <c r="I103" i="16"/>
  <c r="G103" i="16"/>
  <c r="F103" i="16"/>
  <c r="I102" i="16"/>
  <c r="G102" i="16"/>
  <c r="F102" i="16"/>
  <c r="I101" i="16"/>
  <c r="G101" i="16"/>
  <c r="F101" i="16"/>
  <c r="I100" i="16"/>
  <c r="G100" i="16"/>
  <c r="F100" i="16"/>
  <c r="I99" i="16"/>
  <c r="G99" i="16"/>
  <c r="F99" i="16"/>
  <c r="I98" i="16"/>
  <c r="G98" i="16"/>
  <c r="F98" i="16"/>
  <c r="I97" i="16"/>
  <c r="G97" i="16"/>
  <c r="F97" i="16"/>
  <c r="I96" i="16"/>
  <c r="G96" i="16"/>
  <c r="F96" i="16"/>
  <c r="I95" i="16"/>
  <c r="G95" i="16"/>
  <c r="F95" i="16"/>
  <c r="I94" i="16"/>
  <c r="G94" i="16"/>
  <c r="F94" i="16"/>
  <c r="I93" i="16"/>
  <c r="G93" i="16"/>
  <c r="F93" i="16"/>
  <c r="I92" i="16"/>
  <c r="G92" i="16"/>
  <c r="F92" i="16"/>
  <c r="I91" i="16"/>
  <c r="G91" i="16"/>
  <c r="F91" i="16"/>
  <c r="I90" i="16"/>
  <c r="G90" i="16"/>
  <c r="F90" i="16"/>
  <c r="I89" i="16"/>
  <c r="G89" i="16"/>
  <c r="F89" i="16"/>
  <c r="I88" i="16"/>
  <c r="G88" i="16"/>
  <c r="F88" i="16"/>
  <c r="I87" i="16"/>
  <c r="G87" i="16"/>
  <c r="F87" i="16"/>
  <c r="I86" i="16"/>
  <c r="G86" i="16"/>
  <c r="F86" i="16"/>
  <c r="I85" i="16"/>
  <c r="G85" i="16"/>
  <c r="F85" i="16"/>
  <c r="I84" i="16"/>
  <c r="G84" i="16"/>
  <c r="F84" i="16"/>
  <c r="I83" i="16"/>
  <c r="G83" i="16"/>
  <c r="F83" i="16"/>
  <c r="I82" i="16"/>
  <c r="G82" i="16"/>
  <c r="F82" i="16"/>
  <c r="I81" i="16"/>
  <c r="G81" i="16"/>
  <c r="F81" i="16"/>
  <c r="I80" i="16"/>
  <c r="G80" i="16"/>
  <c r="F80" i="16"/>
  <c r="I79" i="16"/>
  <c r="G79" i="16"/>
  <c r="F79" i="16"/>
  <c r="I78" i="16"/>
  <c r="G78" i="16"/>
  <c r="F78" i="16"/>
  <c r="I77" i="16"/>
  <c r="G77" i="16"/>
  <c r="F77" i="16"/>
  <c r="I76" i="16"/>
  <c r="G76" i="16"/>
  <c r="F76" i="16"/>
  <c r="I75" i="16"/>
  <c r="G75" i="16"/>
  <c r="F75" i="16"/>
  <c r="I74" i="16"/>
  <c r="G74" i="16"/>
  <c r="F74" i="16"/>
  <c r="I73" i="16"/>
  <c r="G73" i="16"/>
  <c r="F73" i="16"/>
  <c r="I72" i="16"/>
  <c r="G72" i="16"/>
  <c r="F72" i="16"/>
  <c r="I71" i="16"/>
  <c r="G71" i="16"/>
  <c r="F71" i="16"/>
  <c r="I70" i="16"/>
  <c r="G70" i="16"/>
  <c r="F70" i="16"/>
  <c r="I69" i="16"/>
  <c r="G69" i="16"/>
  <c r="F69" i="16"/>
  <c r="I68" i="16"/>
  <c r="G68" i="16"/>
  <c r="F68" i="16"/>
  <c r="I67" i="16"/>
  <c r="G67" i="16"/>
  <c r="F67" i="16"/>
  <c r="I66" i="16"/>
  <c r="G66" i="16"/>
  <c r="F66" i="16"/>
  <c r="I65" i="16"/>
  <c r="G65" i="16"/>
  <c r="F65" i="16"/>
  <c r="I64" i="16"/>
  <c r="G64" i="16"/>
  <c r="F64" i="16"/>
  <c r="I63" i="16"/>
  <c r="G63" i="16"/>
  <c r="F63" i="16"/>
  <c r="I62" i="16"/>
  <c r="G62" i="16"/>
  <c r="F62" i="16"/>
  <c r="I61" i="16"/>
  <c r="G61" i="16"/>
  <c r="F61" i="16"/>
  <c r="I60" i="16"/>
  <c r="G60" i="16"/>
  <c r="F60" i="16"/>
  <c r="I59" i="16"/>
  <c r="G59" i="16"/>
  <c r="F59" i="16"/>
  <c r="I58" i="16"/>
  <c r="G58" i="16"/>
  <c r="F58" i="16"/>
  <c r="I57" i="16"/>
  <c r="G57" i="16"/>
  <c r="F57" i="16"/>
  <c r="I56" i="16"/>
  <c r="G56" i="16"/>
  <c r="F56" i="16"/>
  <c r="I55" i="16"/>
  <c r="G55" i="16"/>
  <c r="F55" i="16"/>
  <c r="I54" i="16"/>
  <c r="G54" i="16"/>
  <c r="F54" i="16"/>
  <c r="I53" i="16"/>
  <c r="G53" i="16"/>
  <c r="F53" i="16"/>
  <c r="I52" i="16"/>
  <c r="G52" i="16"/>
  <c r="F52" i="16"/>
  <c r="I51" i="16"/>
  <c r="G51" i="16"/>
  <c r="F51" i="16"/>
  <c r="I50" i="16"/>
  <c r="G50" i="16"/>
  <c r="F50" i="16"/>
  <c r="I49" i="16"/>
  <c r="G49" i="16"/>
  <c r="F49" i="16"/>
  <c r="I48" i="16"/>
  <c r="G48" i="16"/>
  <c r="F48" i="16"/>
  <c r="I47" i="16"/>
  <c r="G47" i="16"/>
  <c r="F47" i="16"/>
  <c r="I46" i="16"/>
  <c r="G46" i="16"/>
  <c r="F46" i="16"/>
  <c r="I45" i="16"/>
  <c r="G45" i="16"/>
  <c r="F45" i="16"/>
  <c r="I44" i="16"/>
  <c r="G44" i="16"/>
  <c r="F44" i="16"/>
  <c r="I43" i="16"/>
  <c r="G43" i="16"/>
  <c r="F43" i="16"/>
  <c r="I42" i="16"/>
  <c r="G42" i="16"/>
  <c r="F42" i="16"/>
  <c r="I41" i="16"/>
  <c r="G41" i="16"/>
  <c r="F41" i="16"/>
  <c r="I40" i="16"/>
  <c r="G40" i="16"/>
  <c r="F40" i="16"/>
  <c r="I39" i="16"/>
  <c r="G39" i="16"/>
  <c r="F39" i="16"/>
  <c r="I38" i="16"/>
  <c r="G38" i="16"/>
  <c r="F38" i="16"/>
  <c r="I37" i="16"/>
  <c r="G37" i="16"/>
  <c r="F37" i="16"/>
  <c r="I36" i="16"/>
  <c r="G36" i="16"/>
  <c r="F36" i="16"/>
  <c r="I35" i="16"/>
  <c r="G35" i="16"/>
  <c r="F35" i="16"/>
  <c r="I34" i="16"/>
  <c r="G34" i="16"/>
  <c r="F34" i="16"/>
  <c r="I33" i="16"/>
  <c r="G33" i="16"/>
  <c r="F33" i="16"/>
  <c r="I32" i="16"/>
  <c r="G32" i="16"/>
  <c r="F32" i="16"/>
  <c r="I31" i="16"/>
  <c r="G31" i="16"/>
  <c r="F31" i="16"/>
  <c r="I30" i="16"/>
  <c r="G30" i="16"/>
  <c r="F30" i="16"/>
  <c r="I29" i="16"/>
  <c r="G29" i="16"/>
  <c r="F29" i="16"/>
  <c r="I27" i="16"/>
  <c r="G27" i="16"/>
  <c r="F27" i="16"/>
  <c r="I26" i="16"/>
  <c r="G26" i="16"/>
  <c r="F26" i="16"/>
  <c r="I24" i="16"/>
  <c r="G24" i="16"/>
  <c r="F24" i="16"/>
  <c r="I22" i="16"/>
  <c r="G22" i="16"/>
  <c r="F22" i="16"/>
  <c r="I21" i="16"/>
  <c r="G21" i="16"/>
  <c r="F21" i="16"/>
  <c r="I20" i="16"/>
  <c r="G20" i="16"/>
  <c r="F20" i="16"/>
  <c r="I19" i="16"/>
  <c r="G19" i="16"/>
  <c r="F19" i="16"/>
  <c r="I18" i="16"/>
  <c r="G18" i="16"/>
  <c r="F18" i="16"/>
  <c r="I17" i="16"/>
  <c r="G17" i="16"/>
  <c r="F17" i="16"/>
  <c r="I16" i="16"/>
  <c r="G16" i="16"/>
  <c r="F16" i="16"/>
  <c r="I15" i="16"/>
  <c r="G15" i="16"/>
  <c r="F15" i="16"/>
  <c r="I14" i="16"/>
  <c r="G14" i="16"/>
  <c r="F14" i="16"/>
  <c r="I13" i="16"/>
  <c r="G13" i="16"/>
  <c r="F13" i="16"/>
  <c r="I12" i="16"/>
  <c r="G12" i="16"/>
  <c r="F12" i="16"/>
  <c r="I10" i="16"/>
  <c r="G10" i="16"/>
  <c r="F10" i="16"/>
  <c r="E19" i="14"/>
  <c r="E18" i="14"/>
  <c r="G86" i="13"/>
  <c r="G84" i="13"/>
  <c r="G83" i="13"/>
  <c r="G82" i="13"/>
  <c r="G19" i="13"/>
  <c r="G18" i="13"/>
  <c r="G17" i="13"/>
  <c r="G12" i="11"/>
  <c r="G11" i="11"/>
  <c r="G10" i="11"/>
  <c r="E63" i="14" l="1"/>
  <c r="I161" i="16"/>
  <c r="C21" i="10"/>
  <c r="J8" i="3" l="1"/>
  <c r="J7" i="3"/>
  <c r="G10" i="3"/>
  <c r="F15" i="9"/>
  <c r="F14" i="9"/>
  <c r="F13" i="9"/>
  <c r="F12" i="9"/>
  <c r="F11" i="9"/>
  <c r="D10" i="9"/>
  <c r="F10" i="9" s="1"/>
  <c r="D9" i="9"/>
  <c r="F9" i="9" s="1"/>
  <c r="I8" i="9"/>
  <c r="D8" i="9"/>
  <c r="F8" i="9" s="1"/>
  <c r="H30" i="8"/>
  <c r="F25" i="8"/>
  <c r="F22" i="8"/>
  <c r="G12" i="8"/>
  <c r="G11" i="8"/>
  <c r="F10" i="8"/>
  <c r="E10" i="8"/>
  <c r="F20" i="8" s="1"/>
  <c r="F8" i="8"/>
  <c r="E8" i="8"/>
  <c r="F18" i="8" s="1"/>
  <c r="G7" i="8"/>
  <c r="F6" i="8"/>
  <c r="E6" i="8"/>
  <c r="F16" i="8" s="1"/>
  <c r="E13" i="8" l="1"/>
  <c r="F13" i="8"/>
  <c r="G6" i="8"/>
  <c r="G8" i="8"/>
  <c r="F16" i="9"/>
  <c r="F23" i="8"/>
  <c r="F27" i="8" s="1"/>
  <c r="G10" i="8"/>
  <c r="J16" i="7"/>
  <c r="H16" i="7"/>
  <c r="H15" i="7"/>
  <c r="J15" i="7" s="1"/>
  <c r="J14" i="7"/>
  <c r="J13" i="7"/>
  <c r="J12" i="7"/>
  <c r="J11" i="7"/>
  <c r="J10" i="7"/>
  <c r="H9" i="7"/>
  <c r="J9" i="7" s="1"/>
  <c r="M8" i="7"/>
  <c r="H8" i="7"/>
  <c r="J8" i="7" s="1"/>
  <c r="D38" i="5"/>
  <c r="D33" i="5"/>
  <c r="D17" i="5"/>
  <c r="D10" i="5"/>
  <c r="D18" i="5" l="1"/>
  <c r="D21" i="5" s="1"/>
  <c r="D34" i="5" s="1"/>
  <c r="D36" i="5" s="1"/>
  <c r="D40" i="5" s="1"/>
  <c r="G13" i="8"/>
  <c r="J17" i="7"/>
  <c r="G12" i="2" l="1"/>
  <c r="G13" i="2" s="1"/>
  <c r="G92" i="1"/>
  <c r="G93" i="1" s="1"/>
  <c r="M91" i="1"/>
  <c r="M89" i="1"/>
  <c r="M84" i="1"/>
  <c r="M83" i="1"/>
  <c r="M80" i="1"/>
  <c r="M51" i="1"/>
  <c r="J50" i="1"/>
  <c r="M49" i="1"/>
  <c r="M92" i="1" s="1"/>
  <c r="M9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4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การบันทึกรายการปรับปรุง
ค้างรับค้างจ่าย</t>
        </r>
      </text>
    </comment>
  </commentList>
</comments>
</file>

<file path=xl/sharedStrings.xml><?xml version="1.0" encoding="utf-8"?>
<sst xmlns="http://schemas.openxmlformats.org/spreadsheetml/2006/main" count="2935" uniqueCount="1308">
  <si>
    <t>สำนักงานตำรวจแห่งชาติ</t>
  </si>
  <si>
    <t>รายละเอียดแนบรายการเกินกำหนดชำระปี 2561 / ยังไม่ชำระในงบประมาณปี 2561</t>
  </si>
  <si>
    <t>ณ วันที่ 30 กันยายน 2561</t>
  </si>
  <si>
    <t>หน่วยเบิกจ่าย</t>
  </si>
  <si>
    <t>ลำดับที่</t>
  </si>
  <si>
    <t>เลขที่</t>
  </si>
  <si>
    <t>ลงวันที่</t>
  </si>
  <si>
    <t>ชื่อผู้ยืม</t>
  </si>
  <si>
    <t>วัตุประสงค์การยืม</t>
  </si>
  <si>
    <t>จำนวนเงิน</t>
  </si>
  <si>
    <t>วันครบกำหนด</t>
  </si>
  <si>
    <t xml:space="preserve"> วันส่งใช้คืนเงินยืม</t>
  </si>
  <si>
    <t>วันหักล้างในระบบGFMIS</t>
  </si>
  <si>
    <t>หมายเหตุ</t>
  </si>
  <si>
    <t>กง.</t>
  </si>
  <si>
    <t>ร.305/61</t>
  </si>
  <si>
    <t xml:space="preserve"> 28 มี.ค. 61</t>
  </si>
  <si>
    <t>พ.ต.ต.หญิง รัฐกานต์   ทุนมาก</t>
  </si>
  <si>
    <t>คชจ.ประชุม</t>
  </si>
  <si>
    <t>27 เม.ย. 61</t>
  </si>
  <si>
    <t>26 ต.ค.61</t>
  </si>
  <si>
    <t>31 ต.ค. 61</t>
  </si>
  <si>
    <t>ร.420/61</t>
  </si>
  <si>
    <t xml:space="preserve"> 10 พ.ค. 61</t>
  </si>
  <si>
    <t>พ.ต.อ.ดุสิต   วาลีประโคน</t>
  </si>
  <si>
    <t>*</t>
  </si>
  <si>
    <t>ร.421/61</t>
  </si>
  <si>
    <t>พ.ต.อ.รณชัย  รอดลอย</t>
  </si>
  <si>
    <t>คชจ.ฝึกอบรม</t>
  </si>
  <si>
    <t>ร.482/61</t>
  </si>
  <si>
    <t xml:space="preserve"> 5 มิ.ย. 61</t>
  </si>
  <si>
    <t>พ.ต.อ.หญิงศิริรัตน์   เนื่องศรี</t>
  </si>
  <si>
    <t>คชจ.จัดแข่งขันฯ</t>
  </si>
  <si>
    <t>4 ต.ค.61</t>
  </si>
  <si>
    <t>19 ต.ค. 61</t>
  </si>
  <si>
    <t>ร.483/61</t>
  </si>
  <si>
    <t>พ.ต.อ.หญิงมธุรส   แสวงบุญ</t>
  </si>
  <si>
    <t>ไปราชการ</t>
  </si>
  <si>
    <t>ร.487/61</t>
  </si>
  <si>
    <t xml:space="preserve"> 7 มิ.ย. 61</t>
  </si>
  <si>
    <t>พ.ต.ท.อภิรักษ์   จำปาศรี</t>
  </si>
  <si>
    <t>ร.505/61</t>
  </si>
  <si>
    <t xml:space="preserve"> 19 มิ.ย. 61</t>
  </si>
  <si>
    <t>พ.ต.อ.สมชาย   ศรีสุวรรณาภรณ์</t>
  </si>
  <si>
    <t>คชจ.อบรมฯ</t>
  </si>
  <si>
    <t>ร.544/61</t>
  </si>
  <si>
    <t xml:space="preserve"> 29 มิ.ย. 61</t>
  </si>
  <si>
    <t>พ.ต.ท.หญิงศิริวรรณ   ทองมีเหลือ</t>
  </si>
  <si>
    <t>9 พ.ย. 61</t>
  </si>
  <si>
    <t>ลง GFMIS ล่าช้า</t>
  </si>
  <si>
    <t>ร.546/61</t>
  </si>
  <si>
    <t>พ.ต.อ.สราวุธ   สงวนสิน</t>
  </si>
  <si>
    <t>ร.556/61</t>
  </si>
  <si>
    <t xml:space="preserve"> 5 ก.ค. 61</t>
  </si>
  <si>
    <t>พ.ต.อ.วิทยา   วังส์ด่าน</t>
  </si>
  <si>
    <t>1 ต.ค.61</t>
  </si>
  <si>
    <t>8 ต.ค. 61</t>
  </si>
  <si>
    <t>ร.580/61</t>
  </si>
  <si>
    <t xml:space="preserve"> 12 ก.ค. 61</t>
  </si>
  <si>
    <t>พ.ต.อ.สุริยา   ปิ่นประดับ</t>
  </si>
  <si>
    <t>ร.584/61</t>
  </si>
  <si>
    <t>พ.ต.อ.ธงชัย   วิไลพรหม</t>
  </si>
  <si>
    <t>ร.615/61</t>
  </si>
  <si>
    <t xml:space="preserve"> 26 ก.ค. 61</t>
  </si>
  <si>
    <t>ร.ต.อ.สุเทพ   เหมือนพันธุ์</t>
  </si>
  <si>
    <t>ร.637/61</t>
  </si>
  <si>
    <t xml:space="preserve"> 9 ส.ค. 61</t>
  </si>
  <si>
    <t>ร.ต.อ.อดิศักดิ์   เพชรมั่ง</t>
  </si>
  <si>
    <t>ร.646/61</t>
  </si>
  <si>
    <t xml:space="preserve"> 15 ส.ค. 61</t>
  </si>
  <si>
    <t>พ.ต.อ.ภูบาล   ทับจันทร์</t>
  </si>
  <si>
    <t>คชจ.สัมมนา</t>
  </si>
  <si>
    <t>8 ต.ค.61</t>
  </si>
  <si>
    <t>ร.655/61</t>
  </si>
  <si>
    <t xml:space="preserve"> 22 ส.ค. 61</t>
  </si>
  <si>
    <t>พล.ต.ต.บุญญสิทธิ์   ว่องไว</t>
  </si>
  <si>
    <t>16 ต.ค.61</t>
  </si>
  <si>
    <t>18 ต.ค.61</t>
  </si>
  <si>
    <t>ร.659/61</t>
  </si>
  <si>
    <t>พ.ต.อ.วรวัฒน์  มะลิ</t>
  </si>
  <si>
    <t>9 พ.ย.61</t>
  </si>
  <si>
    <t>ร.661/61</t>
  </si>
  <si>
    <t>พ.ต.อ.หญิงวิภาวดี   เกษมวรภูมิ</t>
  </si>
  <si>
    <t>ร.662/61</t>
  </si>
  <si>
    <t>พ.ต.ต.หญิงอุไร   พรหมลอย</t>
  </si>
  <si>
    <t>15 พ.ย.61</t>
  </si>
  <si>
    <t>ร.663/61</t>
  </si>
  <si>
    <t>พ.ต.อ.พัฒนา   ปรีชานันท์</t>
  </si>
  <si>
    <t>ร.664/61</t>
  </si>
  <si>
    <t>พ.ต.อ.ธนชาติ   ศุภวุฒิ</t>
  </si>
  <si>
    <t>14 พ.ย.61</t>
  </si>
  <si>
    <t>ร.665/61</t>
  </si>
  <si>
    <t>ร.ต.อ.ประดิษฐ์   สุวรรณดี</t>
  </si>
  <si>
    <t>ร.666/61</t>
  </si>
  <si>
    <t>พ.ต.อ.ทรงพล   บริบาลประสิทธิ์</t>
  </si>
  <si>
    <t>ร.667/61</t>
  </si>
  <si>
    <t>พ.ต.อ.สุรพันธ์   มั่นคงดี</t>
  </si>
  <si>
    <t>ร.668/61</t>
  </si>
  <si>
    <t>ด.ต.สยาม   ไทยสุริยวงษ์</t>
  </si>
  <si>
    <t>ร.669/61</t>
  </si>
  <si>
    <t>ร.ต.อ.ศุภชัย   บุญคง</t>
  </si>
  <si>
    <t>ร.670/61</t>
  </si>
  <si>
    <t>ร.ต.อ.หญิงสุจิตรา   ทองสกุล</t>
  </si>
  <si>
    <t>ร.671/61</t>
  </si>
  <si>
    <t>พ.ต.อ.กฤษฎา   กาญจนอลงกรณ์</t>
  </si>
  <si>
    <t>ร.672/61</t>
  </si>
  <si>
    <t>พ.ต.ท.ภานุรุจ   มณีนิตย์</t>
  </si>
  <si>
    <t>ร.673/61</t>
  </si>
  <si>
    <t>ร.ต.ท.ชุตินันท์   สัตยาชัย</t>
  </si>
  <si>
    <t>ร.674/61</t>
  </si>
  <si>
    <t>พ.ต.อ.ธวัชชัย   ไทรกระจ่าง</t>
  </si>
  <si>
    <t>ร.675/61</t>
  </si>
  <si>
    <t>พ.ต.ท.สุวิทยา   มาประจักษ์</t>
  </si>
  <si>
    <t>ร.676/61</t>
  </si>
  <si>
    <t>ร.ต.อ.หญิงธนิดา   วงศ์อาษา</t>
  </si>
  <si>
    <t>ร.677/61</t>
  </si>
  <si>
    <t>ร.ต.ท.หญิงวันวิสา   ธีระปัญญาชัย</t>
  </si>
  <si>
    <t>ร.678/61</t>
  </si>
  <si>
    <t>พ.ต.อ.รัชทพงศ์   เตี้ยสุด</t>
  </si>
  <si>
    <t>ร.679/61</t>
  </si>
  <si>
    <t>พ.ต.อ.สมศักดิ์   หน่องพงษ์</t>
  </si>
  <si>
    <t>ร.680/61</t>
  </si>
  <si>
    <t xml:space="preserve">พ.ต.อ.ปรัชญา   </t>
  </si>
  <si>
    <t>ร.681/61</t>
  </si>
  <si>
    <t>พ.ต.อ.สถาพร   เชื้อพันธุ์</t>
  </si>
  <si>
    <t>ร.682/61</t>
  </si>
  <si>
    <t>พ.ต.ต.พนมน้อย  ทิพย์ลาย</t>
  </si>
  <si>
    <t>ร.683/61</t>
  </si>
  <si>
    <t>ร.ต.อ.ธรรมปพน   ช่วงฉ่ำ</t>
  </si>
  <si>
    <t>ร.684/61</t>
  </si>
  <si>
    <t>พ.ต.อ.หญิงชไมพร   ยุวานนท์</t>
  </si>
  <si>
    <t>ร.701/61</t>
  </si>
  <si>
    <t xml:space="preserve"> 31 ส.ค. 61</t>
  </si>
  <si>
    <t>พ.ต.ต.พิชยศักดิ์   ชินานุรักษ์</t>
  </si>
  <si>
    <t xml:space="preserve"> 26 ต.ค. 61</t>
  </si>
  <si>
    <t>ร.729/61</t>
  </si>
  <si>
    <t xml:space="preserve"> 7 ก.ย. 61</t>
  </si>
  <si>
    <t>พ.ต.ท.เจษฎา     บุรินทร์สุชาติ</t>
  </si>
  <si>
    <t>บตร.สกบ.</t>
  </si>
  <si>
    <t>296/61</t>
  </si>
  <si>
    <t>03.08.2018</t>
  </si>
  <si>
    <t>พ.ต.ต.อภิสิทธิ์  จิตรแจ้ง</t>
  </si>
  <si>
    <t>ไปราชการ ตปท.</t>
  </si>
  <si>
    <t>19 ก.ย. 61</t>
  </si>
  <si>
    <t>12 ต.ค. 61</t>
  </si>
  <si>
    <t>297/61</t>
  </si>
  <si>
    <t>พ.ต.อ.ณรงค์  เอี่ยมสม</t>
  </si>
  <si>
    <t>เบี้ยเลี้ยงไปราชการ</t>
  </si>
  <si>
    <t>30 ส.ค. 61</t>
  </si>
  <si>
    <t>5 ต.ค. 61</t>
  </si>
  <si>
    <t>บช.ปส.</t>
  </si>
  <si>
    <t>551</t>
  </si>
  <si>
    <t xml:space="preserve"> 28 มิ.ย.61</t>
  </si>
  <si>
    <t>พ.ต.ท.หญิงณัฐสินี  จรูญโรจน์</t>
  </si>
  <si>
    <t xml:space="preserve">คชจ.ไปราชการ </t>
  </si>
  <si>
    <t>15 ส.ค.61</t>
  </si>
  <si>
    <t>571</t>
  </si>
  <si>
    <t xml:space="preserve"> 19 ก.ค.61</t>
  </si>
  <si>
    <t>พ.ต.ท.หญิงสุรัชนี  ธารีไทย</t>
  </si>
  <si>
    <t>ยืมค่าข่างเดือน ส.ค.61</t>
  </si>
  <si>
    <t>14 ก.ย.61</t>
  </si>
  <si>
    <t>10ตค61</t>
  </si>
  <si>
    <t>580</t>
  </si>
  <si>
    <t xml:space="preserve"> 20 ก.ค.61</t>
  </si>
  <si>
    <t>พ.ต.ท.กฤษณ์  มณีรมย์</t>
  </si>
  <si>
    <t>คชจไปราชการ เดือน ส.ค.61</t>
  </si>
  <si>
    <t>581</t>
  </si>
  <si>
    <t>พ.ต.ต.เสรี  สังข์ศรี</t>
  </si>
  <si>
    <t>582</t>
  </si>
  <si>
    <t>ร.ต.อ.เสกสรร  แพชัยภูมิ</t>
  </si>
  <si>
    <t>583</t>
  </si>
  <si>
    <t>พ.ต.ท.รณกร  สุขมงคล</t>
  </si>
  <si>
    <t>589</t>
  </si>
  <si>
    <t>พ.ต.ท.เทพวิฑูร ฉางข้าวไชย</t>
  </si>
  <si>
    <t>12ตค61</t>
  </si>
  <si>
    <t>590</t>
  </si>
  <si>
    <t>พ.ต.ท.เทียนชัย  ปรารมภ์</t>
  </si>
  <si>
    <t>591</t>
  </si>
  <si>
    <t>พ.ต.ต.สมชาย  เสมอเหมือน</t>
  </si>
  <si>
    <t>592</t>
  </si>
  <si>
    <t>พ.ต.อ.กฤษดา  ศรีอิสาน</t>
  </si>
  <si>
    <t>610</t>
  </si>
  <si>
    <t xml:space="preserve"> 25 ก.ค.61</t>
  </si>
  <si>
    <t>พ.ต.ท.พิชัย ธนาอัศวพันธ์</t>
  </si>
  <si>
    <t>622</t>
  </si>
  <si>
    <t xml:space="preserve"> 31 ก.ค.61</t>
  </si>
  <si>
    <t>จ.ส.ต.หญิงภนิตา  เกิดศิริ</t>
  </si>
  <si>
    <t>คชจไปราชการ 2-7,10-16,20-24และ27-31ส.ค.61</t>
  </si>
  <si>
    <t>630</t>
  </si>
  <si>
    <t xml:space="preserve"> 8 ส.ค.61</t>
  </si>
  <si>
    <t>พ.ต.ท.ธีราณัติ  เกตุมี</t>
  </si>
  <si>
    <t>คชจไปราชการ 20-24 ส.ค.61</t>
  </si>
  <si>
    <t>31 ส.ค.61</t>
  </si>
  <si>
    <t>16พย61</t>
  </si>
  <si>
    <t>16ตค61</t>
  </si>
  <si>
    <t>631</t>
  </si>
  <si>
    <t xml:space="preserve"> 9 ส.ค.61</t>
  </si>
  <si>
    <t>พ.ต.อ.พีรวัส  บุญลอย</t>
  </si>
  <si>
    <t>ค่าข่าวเดือน ส.ค.61</t>
  </si>
  <si>
    <t>1ตค61</t>
  </si>
  <si>
    <t>633</t>
  </si>
  <si>
    <t xml:space="preserve"> 14 ส.ค.61</t>
  </si>
  <si>
    <t>ร.ต.ท.ทนันชัย  เนตรทิตย์</t>
  </si>
  <si>
    <t>คชจไปราชการ 26-31 ส.ค.61</t>
  </si>
  <si>
    <t>8พย61</t>
  </si>
  <si>
    <t>644</t>
  </si>
  <si>
    <t xml:space="preserve"> 17 ส.ค.61</t>
  </si>
  <si>
    <t>ร.ต.อ.ชัยพงษ์ นาทาม</t>
  </si>
  <si>
    <t>คชจไปราชการ 3-6 ก.ย.61</t>
  </si>
  <si>
    <t>645</t>
  </si>
  <si>
    <t>ร.ต.อ.เรวัชร ประจวบสุข</t>
  </si>
  <si>
    <t>คชจไปราชการ 14-17 ส.ค.61</t>
  </si>
  <si>
    <t>21 ก.ย.61</t>
  </si>
  <si>
    <t>672</t>
  </si>
  <si>
    <t xml:space="preserve"> 29 ส.ค.61</t>
  </si>
  <si>
    <t>พ.ต.ท.วรศักดิ์ รอดสัมฤทธิ์</t>
  </si>
  <si>
    <t>674</t>
  </si>
  <si>
    <t>พ.ต.ท.กัมพล  จงรุ่งสำราญ</t>
  </si>
  <si>
    <t>คชจไปราชการ 17-20 ก.ย.61</t>
  </si>
  <si>
    <t>19ตค61</t>
  </si>
  <si>
    <t>675</t>
  </si>
  <si>
    <t>ร.ต.อ.อภินัทธ์ ใจวัฒโน</t>
  </si>
  <si>
    <t>คชจไปราชการ 10-14 ก.ย.61</t>
  </si>
  <si>
    <t>28 ก.ย.61</t>
  </si>
  <si>
    <t>714</t>
  </si>
  <si>
    <t xml:space="preserve"> 3 ก.ย.61</t>
  </si>
  <si>
    <t>พ.ต.ท.เจตนิพัทธ์ ศิริมังคโล</t>
  </si>
  <si>
    <t>คชจไปราชการเดือน 1-10ก.ย.61</t>
  </si>
  <si>
    <t>24 ก.ย.61</t>
  </si>
  <si>
    <t>715</t>
  </si>
  <si>
    <t>พ.ต.ท.มงคล ออมทรัพย์</t>
  </si>
  <si>
    <t>716</t>
  </si>
  <si>
    <t>พ.ต.ท.ปัญญา แดงมูล</t>
  </si>
  <si>
    <t>717</t>
  </si>
  <si>
    <t>ร.ต.อ.ชัยพร  สวยสม</t>
  </si>
  <si>
    <t>718</t>
  </si>
  <si>
    <t>พ.ต.ต.เสถียร  ทนานิน</t>
  </si>
  <si>
    <t>719</t>
  </si>
  <si>
    <t>พ.ต.ท.ยุทธนา  สังข์ทอง</t>
  </si>
  <si>
    <t>730</t>
  </si>
  <si>
    <t>พ.ต.ท.หญิงจินดารัตน์ ละมูลพันธุ์</t>
  </si>
  <si>
    <t>คชจสัมมนา 12-14ก.ย.61</t>
  </si>
  <si>
    <t>29 ก.ย.61</t>
  </si>
  <si>
    <t>18ตค61</t>
  </si>
  <si>
    <t>731</t>
  </si>
  <si>
    <t xml:space="preserve"> 5 ก.ย.61</t>
  </si>
  <si>
    <t>ร.ต.อ.ไพรัชช์ ทองสุข</t>
  </si>
  <si>
    <t>คชจไปราชการเดือน 9-13ก.ย.61</t>
  </si>
  <si>
    <t>13พย61</t>
  </si>
  <si>
    <t>743</t>
  </si>
  <si>
    <t>ร.ต.อ.มาโนชย์  ทองแก้ว</t>
  </si>
  <si>
    <t>คชจไปราชการเดือน 10-13ก.ย.61</t>
  </si>
  <si>
    <t>กก.2 กฝ.ตชด.</t>
  </si>
  <si>
    <t>20/61</t>
  </si>
  <si>
    <t>พ.ต.ท.อาทร  ท้าวศรีบุญเรือง</t>
  </si>
  <si>
    <t>ค่าสัมมนาคุณวิทยากร</t>
  </si>
  <si>
    <t>35/61</t>
  </si>
  <si>
    <t>ร.ต.ต.มงคล  พุทธโสธร</t>
  </si>
  <si>
    <t>ค่าอาหาร นสต.</t>
  </si>
  <si>
    <t>29/61</t>
  </si>
  <si>
    <t>ด.ต.กชกัญจ์ วิริยาพันธ์</t>
  </si>
  <si>
    <t>กก.5 กฝ.ตชด.</t>
  </si>
  <si>
    <t>151/61</t>
  </si>
  <si>
    <t>28.08.61</t>
  </si>
  <si>
    <t>ด.ต.หญิงณัฐกมล พันธุวงษ์</t>
  </si>
  <si>
    <t>เดินทางไปราชการ</t>
  </si>
  <si>
    <t>28.09.61</t>
  </si>
  <si>
    <t>08.10.61</t>
  </si>
  <si>
    <t>กก.ตชด. 44</t>
  </si>
  <si>
    <t>641/61</t>
  </si>
  <si>
    <t>22 มิ.ย.61</t>
  </si>
  <si>
    <t>ส.ต.ต.ปานศักดิ์  จีนสีคง</t>
  </si>
  <si>
    <t>7 ส.ค.61</t>
  </si>
  <si>
    <t>823/61</t>
  </si>
  <si>
    <t>14 ส.ค.61</t>
  </si>
  <si>
    <t>ร.ต.อ.หญิง กรรณิการ์   สุชเกลี้ยง</t>
  </si>
  <si>
    <t>9 ก.ย.61</t>
  </si>
  <si>
    <t>824/61</t>
  </si>
  <si>
    <t>พ.ต.ท.พงศธร  แก้วศรีพุฒ</t>
  </si>
  <si>
    <t>825/61</t>
  </si>
  <si>
    <t>พ.ต.ท.เชษฐวิทย์  นีระฮิง</t>
  </si>
  <si>
    <t>920/61</t>
  </si>
  <si>
    <t>6 ก.ย.61</t>
  </si>
  <si>
    <t>ด.ต.ไพรัตน์  ชิณราช</t>
  </si>
  <si>
    <t>26 ก.ย.61</t>
  </si>
  <si>
    <t>ภ.จว.พะเยา</t>
  </si>
  <si>
    <t>บย.2/1/61</t>
  </si>
  <si>
    <t>ร.ต.อ.พิริยะ  ข่ายทอง</t>
  </si>
  <si>
    <t>คชจ.เดินทางไปราชการ</t>
  </si>
  <si>
    <t xml:space="preserve"> 30 ก.ย. 61</t>
  </si>
  <si>
    <t>บย.2/2/61</t>
  </si>
  <si>
    <t>ร.ต.อ.สมคิด  ต๊ะคำมี</t>
  </si>
  <si>
    <t>รายละเอียดแนบรายการสัญญาลูกหนี้เงินยมในงบประมาณที่บันทึกวันหักล้างในระบบ GFMIS ล่าช้า</t>
  </si>
  <si>
    <t>วันส่งใช้คืนเงินยืม</t>
  </si>
  <si>
    <t>ร.629/61</t>
  </si>
  <si>
    <t>ด.ต.หญิงกัณท์ญารัตน์   คำเพ็ง</t>
  </si>
  <si>
    <t>5 ก.ย.61</t>
  </si>
  <si>
    <t>ร.630/61</t>
  </si>
  <si>
    <t>ร.ต.ท.ไตรรงค์  เมืองนิล</t>
  </si>
  <si>
    <t>ร.632/61</t>
  </si>
  <si>
    <t>ร.ต.อ.สมใจ   รักเสมอ</t>
  </si>
  <si>
    <t>ร.633/61</t>
  </si>
  <si>
    <t>ด.ต.ฟูอรรถ   มานีบากอ</t>
  </si>
  <si>
    <t>ร.636/61</t>
  </si>
  <si>
    <t>ร.ต.อ.พงศ์พันธ์   วัยวัฒน์</t>
  </si>
  <si>
    <t>หน่วยเบิกโรงพยาบาลตำรวจ</t>
  </si>
  <si>
    <t>สินค้าคงเหลือ ณ วันที่ 30 กันยายน 2561</t>
  </si>
  <si>
    <t>ตามรายงานการตรวจนับยาและเวชภัณฑ์คงเหลือ ประจำปีงบประมาณ 2561</t>
  </si>
  <si>
    <t>หน่วยคลัง</t>
  </si>
  <si>
    <t>ปี2561</t>
  </si>
  <si>
    <t>ยาเงินบำรุง</t>
  </si>
  <si>
    <t>คลังยา</t>
  </si>
  <si>
    <t>ยาซื้อจากโรงพยาบาลอื่น</t>
  </si>
  <si>
    <t>รวมยาเงินบำรุง(คลังคลังยา)</t>
  </si>
  <si>
    <t>ยางบประมาณ</t>
  </si>
  <si>
    <t>ยาโครงการป้องกันหลักสัมผัสฯ</t>
  </si>
  <si>
    <t xml:space="preserve">ยาโครงการช่วยเหลือเด็กและสตรีที่ถูกกระทำฯ </t>
  </si>
  <si>
    <t>ยาโครงการพัฒนาศักยภาพในการดูแลผู้ถูกละเมิด</t>
  </si>
  <si>
    <t>ยาเงินงบประมาณ ชต.รพ.ตร.</t>
  </si>
  <si>
    <t>ยส.รพ.ตร.ส่งคืนเงินค่าวัสดุยาและเวชภัณฑ์ ปี 2561</t>
  </si>
  <si>
    <t>รวมยางบประมาณ (คลังยา)</t>
  </si>
  <si>
    <t>รวมหน่วยคลังยา</t>
  </si>
  <si>
    <t>หน่วยคลังคลังเวชภัณฑ์</t>
  </si>
  <si>
    <t>คลังเวชภัณฑ์(เงินบำรุง)</t>
  </si>
  <si>
    <t>รวมหน่วยคลัง (คลังยา + คลังเวชภัณฑ์)</t>
  </si>
  <si>
    <t>หน่วยจ่ายยาย่อย</t>
  </si>
  <si>
    <t>วัสดุยาและเวชภัณฑ์คงเหลือผู้ป่วยนอก</t>
  </si>
  <si>
    <t>วัสดุยาและเวชภัณฑ์คงเหลือผู้ป่วยใน</t>
  </si>
  <si>
    <t>วัสดุยาและเวชภัณฑ์คงเหลือผู้ป่วยสูติ-นรีเวชกรรม</t>
  </si>
  <si>
    <t>วัสดุยาและเวชภัณฑ์คงเหลือผู้ป่วยฉุกเฉินและอุบัติเหตุ</t>
  </si>
  <si>
    <t>วัสดุยาและเวชภัณฑ์คงเหลือผู้ป่วยเด็ก</t>
  </si>
  <si>
    <t>วัสดุยาและเวชภัณฑ์คงเหลือผู้ป่วยปกส.และ 30 บาท</t>
  </si>
  <si>
    <t>วัสดุยาและเวชภัณฑ์คงเหลือผู้ป่วยคลินิกตำรวจ</t>
  </si>
  <si>
    <t>วัสดุยาและเวชภัณฑ์คงเหลือหน่วยเคมีบำบัด</t>
  </si>
  <si>
    <t>วัสดุยาและเวชภัณฑ์คงเหลือหน่วยจ่ายเวชภัณฑ์</t>
  </si>
  <si>
    <t>หน่วยจ่ายยาสนับสนุนทางการแพทย์</t>
  </si>
  <si>
    <t>รวมหน่วยจ่ายยาย่อย</t>
  </si>
  <si>
    <t>รวม (คลัง + หน่วยจ่ายยาย่อย)</t>
  </si>
  <si>
    <t>ห้องยาออกหน่วย</t>
  </si>
  <si>
    <t>รวมทั้งสิ้น (คลัง + หน่วยจ่ายยาย่อย+ออกหน่วย)</t>
  </si>
  <si>
    <t>ยอดคงเหลือตามบัญชี ณ วันที่ 30 กันยายน 2561</t>
  </si>
  <si>
    <t>ผลต่าง</t>
  </si>
  <si>
    <t xml:space="preserve"> </t>
  </si>
  <si>
    <t xml:space="preserve">ใน GFMIS มีรายการปรับปรุง </t>
  </si>
  <si>
    <t>การอ้างอิง</t>
  </si>
  <si>
    <t>เลขเอกสาร</t>
  </si>
  <si>
    <t>ว/ทเอกสาร</t>
  </si>
  <si>
    <t>Postg Date</t>
  </si>
  <si>
    <t>PK</t>
  </si>
  <si>
    <t>ปร</t>
  </si>
  <si>
    <t>แหล่งของเง</t>
  </si>
  <si>
    <t>รหัสงบประมาณ</t>
  </si>
  <si>
    <t>ปี/เดือน</t>
  </si>
  <si>
    <t>ศ.ต้นทุน</t>
  </si>
  <si>
    <t>รหัส</t>
  </si>
  <si>
    <t>Amt in loc.cur.</t>
  </si>
  <si>
    <t>ข้อความ</t>
  </si>
  <si>
    <t xml:space="preserve">  ปี</t>
  </si>
  <si>
    <t>บัญชี G/L</t>
  </si>
  <si>
    <t>0036.1(10)/4524</t>
  </si>
  <si>
    <t>30.09.2018</t>
  </si>
  <si>
    <t>JV</t>
  </si>
  <si>
    <t>2018/13</t>
  </si>
  <si>
    <t>ปรับสินค้าตั้งซ้ำ</t>
  </si>
  <si>
    <t>SW</t>
  </si>
  <si>
    <t>2018/12</t>
  </si>
  <si>
    <t>รายการ</t>
  </si>
  <si>
    <t xml:space="preserve">รายการจากรายงานแสดงยอดวัสดุคงเหลือไม่เท่ากับรายงานการตรวจนับวัสดุคงเหลือประจำปี 2561 </t>
  </si>
  <si>
    <t>หน่วยงาน  กองบัญชาการตำรวจตระเวนชายแดน (บช.ตชด.)</t>
  </si>
  <si>
    <t>ณ 30 กันยายน 2561</t>
  </si>
  <si>
    <t>อ้างอิง</t>
  </si>
  <si>
    <t>ประเภท</t>
  </si>
  <si>
    <t>หน่วยนับ</t>
  </si>
  <si>
    <t xml:space="preserve">ยอดคงเหลือ </t>
  </si>
  <si>
    <t xml:space="preserve">ผลต่าง </t>
  </si>
  <si>
    <t>ราคาต่อหน่วย</t>
  </si>
  <si>
    <t>จำนวนเงินรวม</t>
  </si>
  <si>
    <t>รายงานการตรวจนับพัสดุ</t>
  </si>
  <si>
    <t>รายงานวัสดุคงเหลือ</t>
  </si>
  <si>
    <t>วัตถุระเบิด</t>
  </si>
  <si>
    <t xml:space="preserve">วข.แสง-เสียง </t>
  </si>
  <si>
    <t>ลูก</t>
  </si>
  <si>
    <t>บัญชีวัสดุคงคลังแสดงยอดสูงไป 14,000.00 บาท</t>
  </si>
  <si>
    <t>สูงไป</t>
  </si>
  <si>
    <t>เครื่องประกอบอาวุธปืน</t>
  </si>
  <si>
    <t>ชุดสับเปลี่ยนลูกเลื่อน เอ็ม 16.</t>
  </si>
  <si>
    <t>ชุด</t>
  </si>
  <si>
    <t>บัญชีวัสดุคงคลังแสดงจำนวนวัสดุต่ำไป เนื่องจากไม่ได้บันทึกรายการในบัญชีรายงานวัสดุคงเหลือและไม่ทราบราคาต่อหน่วยว่าเป็นเท่าไหร่เนื่องจากไม่ได้ระบุราคาต่อหน่วย</t>
  </si>
  <si>
    <t>-</t>
  </si>
  <si>
    <t>เครื่องกระสุน</t>
  </si>
  <si>
    <t>กปพ.82 ขนาด .38 (ซ้อมยิง)</t>
  </si>
  <si>
    <t>นัด</t>
  </si>
  <si>
    <t>บัญชีวัสดุคงคลังแสดงยอดต่ำไป  3,450.75 บาท  เนื่องจากในรายงานการตรวจนับพัสดุแจ้งจำนวนวัสดุไม่ถูกต้อง ซึ่งเป็นยอดคงเหลือของต้นปีงบประมาณ  และยังไม่ได้บันทึกรวมเป็นวัสดุคงคลัง วัสดุคงเหลือ ณ 30 ก.ย. 61 ที่ถูกต้องคงเหลือ จำนวน 321 นัด</t>
  </si>
  <si>
    <t>กปพ.87 ขนาด 9 มม. (พารา)</t>
  </si>
  <si>
    <t>บัญชีวัสดุคงคลังแสดงยอดต่ำไป  1,812.50 บาท  เนื่องจากในรายงานการตรวจนับพัสดุแจ้งจำนวนวัสดุไม่ถูกต้อง โดยมีการนับรวมกระสุนของปีงบประมาณ 2562ไปด้วย  และยังไม่ได้บันทึกรวมเป็นวัสดุคงคลัง วัสดุคงเหลือ ณ 30 ก.ย. 61 ที่ถูกต้องคงเหลือ จำนวน 125 นัด</t>
  </si>
  <si>
    <t>กปพ.86 ขนาด 11 มม.</t>
  </si>
  <si>
    <t>บัญชีวัสดุคงคลังแสดงยอดต่ำไป 91,087.00 บาท  เนื่องจากในรายงานการตรวจนับพัสดุแจ้งจำนวนวัสดุไม่ถูกต้อง โดยมีการนับรวมกระสุนของปีงบประมาณ 2562ไปด้วย  และยังไม่ได้บันทึกรวมเป็นวัสดุคงคลัง วัสดุคงเหลือ ณ 30 ก.ย. 61 ที่ถูกต้องคงเหลือ จำนวน 4,162 นัด</t>
  </si>
  <si>
    <t>อุปกรณ์ควบคุมฝูงชน</t>
  </si>
  <si>
    <t>เครื่องยิงลูกระเบิด เอ็ม 79 ขนาด 40 มม.</t>
  </si>
  <si>
    <t>กระบอก</t>
  </si>
  <si>
    <t>ไม่ได้บันทึกเป็นวัสดุคงเหลือ เนื่องจากเป็นรายการครุภัณฑ์อาวุธปืน</t>
  </si>
  <si>
    <t>วัสดุคอมพิวเตอร์</t>
  </si>
  <si>
    <t xml:space="preserve">ซองใส่แผ่น CD </t>
  </si>
  <si>
    <t>ซอง</t>
  </si>
  <si>
    <t>รายงานถูกต้องตรงกัน เนื่องจากใน 1 แพค มี จำนวน 100 ซอง</t>
  </si>
  <si>
    <t>อุปกรณ์ทำความสะอาดปืน</t>
  </si>
  <si>
    <t>ดอกแส้ทำความสะอาดลำกล้อง ขนาด .45 นิ้ว</t>
  </si>
  <si>
    <t>ดอก</t>
  </si>
  <si>
    <t xml:space="preserve">บัญชีวัสดุคงคลังแสดงยอดต่ำไป 19,527.00 บาท  เนื่องจาก จำนวนตรงถูกต้องตามรายการวัสดุ แต่ไม่ได้ระบุราคาต่อหน่วย  และไม่บันทึกรายการในรายงานการตรวจนับ  </t>
  </si>
  <si>
    <t>ชุดแส้ทำความสะอาดลำกล้องอาวุธปืนลูกซอง</t>
  </si>
  <si>
    <t xml:space="preserve">บัญชีวัสดุคงคลังแสดงยอดต่ำไป 2,670.00 บาท  เนื่องจาก ในรายการวัสดุได้บันทึกด้วยราคาต่อหน่วยผิด คือ 22.50 บาท คิดเป็นเงิน 270.00 บาท  และไม่บันทึกรายการในรายงานการตรวจนับ  </t>
  </si>
  <si>
    <t>รวมจำนวนเงิน</t>
  </si>
  <si>
    <t>(บัญชีวัสดุคงเหลือ ณ 30 ก.ย. 61 แสดงยอดต่ำไป)</t>
  </si>
  <si>
    <t>รายละเอียดแนบ 1</t>
  </si>
  <si>
    <t>รายละเอียดแนบ 2</t>
  </si>
  <si>
    <t>รายละเอียดแนบ 4</t>
  </si>
  <si>
    <t>กระดาษทำการวัสดุคงเหลือ  (1105010105)</t>
  </si>
  <si>
    <r>
      <rPr>
        <b/>
        <sz val="18"/>
        <color indexed="8"/>
        <rFont val="TH SarabunPSK"/>
        <family val="2"/>
      </rPr>
      <t>หน่วยรับตรวจ</t>
    </r>
    <r>
      <rPr>
        <sz val="18"/>
        <color indexed="8"/>
        <rFont val="TH SarabunPSK"/>
        <family val="2"/>
      </rPr>
      <t xml:space="preserve"> สำนักงานตำรวจแห่งชาติ</t>
    </r>
  </si>
  <si>
    <r>
      <rPr>
        <b/>
        <sz val="18"/>
        <color indexed="8"/>
        <rFont val="TH SarabunPSK"/>
        <family val="2"/>
      </rPr>
      <t xml:space="preserve">งวดการตรวจสอบ  </t>
    </r>
    <r>
      <rPr>
        <sz val="18"/>
        <color indexed="8"/>
        <rFont val="TH SarabunPSK"/>
        <family val="2"/>
      </rPr>
      <t>ณ วันที่ 30 กันยายน 2561</t>
    </r>
  </si>
  <si>
    <r>
      <t>รายการสุ่มบัญชีวัสดุคงเหลือ จำนวน</t>
    </r>
    <r>
      <rPr>
        <b/>
        <sz val="18"/>
        <rFont val="TH SarabunPSK"/>
        <family val="2"/>
      </rPr>
      <t xml:space="preserve"> 4 ห</t>
    </r>
    <r>
      <rPr>
        <b/>
        <sz val="18"/>
        <color theme="1"/>
        <rFont val="TH SarabunPSK"/>
        <family val="2"/>
      </rPr>
      <t>น่วยเบิกจ่าย</t>
    </r>
  </si>
  <si>
    <t>รหัสหน่วย
เบิกจ่าย</t>
  </si>
  <si>
    <t>ชื่อหน่วยเบิกจ่าย</t>
  </si>
  <si>
    <t>ปี 2561</t>
  </si>
  <si>
    <t>ปี 2560</t>
  </si>
  <si>
    <t xml:space="preserve">หน่วยงานมีการบันทึกวัสดุคงคลัง โดยใช้ วิธี FIFO และมีการนำวัสดุที่มีการตรวจรับในปีงบประมาณ 2561 บันทึกเป็นวัสดุคงเหลือในปีงบประมาณ 2562   จำนวน 16,052,223.47 บาท ตามรายงานการใช้น้ำมัน  เนื่องจากมีการบันทึกบัญชีในระบบ GFMIS  โดยใช้วันเบิกจ่ายเงิน  ไม่ใช่วันตรวจรับสินค้า  จึงส่งผลทำให้ ปี 2561  มียอดคงเหลือของบัญชีวัสดุคงคลังตามรายงานสรุปยอดการใช้น้ำมันเชื้อเพลิงอากาศยานเจ็ท เอ-1 มากกว่าบัญชีในระบบ GFMIS   และหน่วยงานไม่ได้นำรายการวัสดุอะไหล่อากาศยานคงเหลือ จำนวน 261,252,437.86 บาท   มาบันทึกไว้ในบัญชีวัสดุคงเหลือของหน่วยงาน เนื่องจากมีการปิดระบบบัญชี GFMIS หน่วยจึงบันทึกในปีงบประมาณ 2562  สรุป ณ 30 ก.ย. 2561 บัญชีวัสดุคงคลังบันทึกต่ำไป จำนวน 277,304,661.33 บาท                                                                     </t>
  </si>
  <si>
    <t>รพ.ตร.</t>
  </si>
  <si>
    <t xml:space="preserve"> - ในทะเบียนคุมมีการบันทึกราคาต่อหน่วยไม่ถูกต้อง  และแสดงรายการไม่ครบถ้วน   ทำให้ยอดคงเหลือและจำนวนเงินของวัสดุคงเหลือบางรายการ  มียอดไม่ตรงกับในทะเบียนคุมวัสดุ  และมีวัสดุคงเหลือที่ไม่เคลื่อนไหวนาน ตั้งแต่ปีงบประมาณ พ.ศ. 2557  จำนวน 27 รายการ  เป็นจำนวนเงิน 346,042.65 บาท  </t>
  </si>
  <si>
    <t>บช.ตชด.</t>
  </si>
  <si>
    <t>จากการตรวจสอบ พบว่า หน่วยงานบันทึกบัญชีวัสดุคงเหลือ ณ 30 กันยายน 2561 ต่ำไป จำนวน 104,817.25 บาท เนื่องจากรายการแสดงยอดวัสดุคงเหลือกับรายงานการตรวจนับพัสดุคงเหลือประจำปี 2561 มียอดไม่ตรงกัน และเจ้าหน้าที่ฯ ไม่ได้ทำการตรวจสอบยอดคงเหลือของวัสดุต่างๆ ตามรายละเอียดคงเหลือตามบัญชี (ที่งานพัสดุส่งให้) กับยอดคงเหลือตามรายงานตรวจนับพัสดุคงเหลือฯ   ผู้ตรวจสอบจึงได้แนะนำเจ้าหน้าที่ฯ ให้ทำการตรวจสอบระหว่างกันต่อไป</t>
  </si>
  <si>
    <t xml:space="preserve">         </t>
  </si>
  <si>
    <t>สพฐ.ตร.</t>
  </si>
  <si>
    <t>สตม.</t>
  </si>
  <si>
    <t>จากการตรวจสอบ พบว่า หน่วยงานบันทึกบัญชีวัสดุคงเหลือ ณ 30 กันยายน 2561 สูงไป จำนวน 15,874.20 บาท เนื่องจาก หน่วยงานไม่ได้นำใบเสร็จรับเงินมานับรวมเป็นวัสดุคงเหลือสิ้นปีงบประมาณ 2561 และ รายการแสดงวัสดุไม่ตรงกับทะเบียนคุมวัสดุ  จึงทำให้งบการเงินแสดงด้วยยอดเงินที่ไม่ถูกต้อง</t>
  </si>
  <si>
    <t>บช.ส.</t>
  </si>
  <si>
    <t xml:space="preserve">จากการตรวจสอบ พบว่า หน่วยงานบันทึกบัญชีวัสดุคงเหลือ ณ 30 กันยายน 2561 ต่ำไป จำนวน 2,250.00 บาท เนื่องจากหน่วยงานไม่ได้นำใบเสร็จรับเงินมานับรวมเป็นวัสดุคงเหลือสิ้นปีงบประมาณ 2561  มีใบเสร็จรับเงินคงเหลือ จำนวน 50 เล่ม เล่มละ 45.00 บาท และหน่วยเบิกจ่ายแจ้งว่าได้มีการใช้วัสดุโดยจัดซื้อตามความต้องการของหน่วยงานนั้นๆ โดยได้ใช้หมดภายในปี  หน่วยจึงไม่แสดงยอดบัญชีวัสดุคงเหลือตัวอื่นๆ ด้วย  </t>
  </si>
  <si>
    <t>ศชต.</t>
  </si>
  <si>
    <t>- เนื่องจากหน่วยงานมีการปรับปรุงรายการ ณ วันสิ้นงวด และ ส่วนใหญ่จะเป็นวัสดุคงคลังประเภทเครื่องกระสุนปืนคงเหลือเป็นจำนวนมาก  จึงทำให้วัสดุคงคลังเพิ่มขึ้นจากปี 2559</t>
  </si>
  <si>
    <t>รวม</t>
  </si>
  <si>
    <t xml:space="preserve">รายการที่สุ่มวัสดุคงคลังตามหน่วยเบิกจ่าย </t>
  </si>
  <si>
    <t>จำนวนเงินรายการบัญชีวัสดุคงเหลือทั้งหมด</t>
  </si>
  <si>
    <t>รายการวัสดุคงคลังทั้งสิ้น ปี 2561  คิดเป็นร้อยละ</t>
  </si>
  <si>
    <t>จำนวน %  การสุ่มรายการ</t>
  </si>
  <si>
    <t xml:space="preserve">        (จากข้อตรวจพบข้างต้น สรุปผลการตรวจสอบบัญชีวัสดุคงเหลือ ณ 30 กันยายน 2561 บันทึกบัญชีต่ำไป 277,395,854.38 บาท )</t>
  </si>
  <si>
    <t>หน่วยงาน  สำนักงานตรวจคนเข้าเมือง  (สตม.)</t>
  </si>
  <si>
    <t>ยอดคงเหลือ (บาท)</t>
  </si>
  <si>
    <t>ทะเบียนคุม</t>
  </si>
  <si>
    <t>แผ่นคันแฟ้ม A4 แบบพลาสติก</t>
  </si>
  <si>
    <t>วัสดุคงเหลือต่ำไป 25.00 บาท</t>
  </si>
  <si>
    <t>หมึกเครื่องแฟกซ์ พานาโซนิค KX-FA57E</t>
  </si>
  <si>
    <t>วัสดุคงเหลือสูงไป 1,600.00 บาท</t>
  </si>
  <si>
    <t>เทปใสปิดกล่อง</t>
  </si>
  <si>
    <t>วัสดุคงเหลือต่ำไป 120.00 บาท</t>
  </si>
  <si>
    <t>ปากกาเมจิก 2 หัว</t>
  </si>
  <si>
    <t>วัสดุคงเหลือสูงไป 5,007.60 บาท</t>
  </si>
  <si>
    <t>ปากกาไวท์บอร์ด สีดำ</t>
  </si>
  <si>
    <t>วัสดุคงเหลือสูงไป 4,879.20 บาท</t>
  </si>
  <si>
    <t>ปากกาไวท์บอร์ดสีแดง</t>
  </si>
  <si>
    <t>วัสดุคงเหลือสูงไป 2.311.20 บาท</t>
  </si>
  <si>
    <t>ปากกาไวท์บอร์ด สีน้ำเงิน</t>
  </si>
  <si>
    <t>ใบเสร็จรับเงิน (ง.43-ต.94)</t>
  </si>
  <si>
    <t>ไม่มี</t>
  </si>
  <si>
    <t>ตามรายงานสรุปการใช้ใบเสร็จรับเงิน หน่วย บก.อก.สตม. มีใบเสร็จคงเหลือ ณ 30 ก.ย. 61 จำนวน 2 เล่ม ราคาเล่มละ 45.00 บาท ทำให้บัญชีวัสดุคงเหลือบันทึกต่ำไป 90.00 บาท</t>
  </si>
  <si>
    <t>(บัญชีวัสดุคงเหลือ ณ 30 ก.ย. 61 แสดงยอดสูงไป)</t>
  </si>
  <si>
    <t>รายละเอียดแนบ 3</t>
  </si>
  <si>
    <t>รายละเอียดแนบรายการลูกหนี้เงินยืมนอกงบประมาณ มีการส่งใช้คืนเงินยืมล่าช้าเกินวันครบกำหนดชำระที่ระบุตามสัญญาเงินยืม เกิน 30 วัน</t>
  </si>
  <si>
    <t>หน่วยเบิกจ่ายกองบัญชาการศึกษา (บช.ศ)</t>
  </si>
  <si>
    <t>พ.ต.ท.หญิงเรณู      ภู่สุวรรณ์</t>
  </si>
  <si>
    <t>ค่าใช้จ่ายในการจัดสอบ</t>
  </si>
  <si>
    <t>จำนวนวันที่เกิน</t>
  </si>
  <si>
    <t>3/61</t>
  </si>
  <si>
    <t>11/61</t>
  </si>
  <si>
    <t>พ.ต.ท.หญิงกิตติมา   ขลัษเฐียร</t>
  </si>
  <si>
    <t>หน่วยเบิกจ่ายศูนย์ฝึกอบรมตำรวจภูธรภาค 5 (ศฝร.ภ.5)</t>
  </si>
  <si>
    <t>บย.1/61</t>
  </si>
  <si>
    <t>พ.ต.ท.หญิงปาริชาติ   มณีอินทร์</t>
  </si>
  <si>
    <t>ค่าใช้จ่ายในการจัดสอบนายสิบตำรวจปี 2561</t>
  </si>
  <si>
    <t>รายละเอียดแนบ 6</t>
  </si>
  <si>
    <t>รายละเอียดแนบ 7</t>
  </si>
  <si>
    <t xml:space="preserve">หน่วยงาน กองบินตำรวจ </t>
  </si>
  <si>
    <t>รายการ PO ของปีงบประมาณ พ.ศ.2561 ที่กันเงินไว้เบิกเหลื่อมปี</t>
  </si>
  <si>
    <t>น้ำมันเชื้อเพลิงอากาศยานเจ็ท เอ-๑</t>
  </si>
  <si>
    <t>ลำดับ</t>
  </si>
  <si>
    <t>ใบสั่งซื้อที่</t>
  </si>
  <si>
    <t>วันที่เบิก</t>
  </si>
  <si>
    <t>วันที่ส่งของ</t>
  </si>
  <si>
    <t>วันที่ตรวจรับ</t>
  </si>
  <si>
    <t>สบ.ดอนเมือง</t>
  </si>
  <si>
    <t>52/2561</t>
  </si>
  <si>
    <t>สบ.ขอนแก่น</t>
  </si>
  <si>
    <t>53/2561</t>
  </si>
  <si>
    <t>สบ.สุราษฎร์ธานี</t>
  </si>
  <si>
    <t>สบ.สมุย</t>
  </si>
  <si>
    <t>62/2561</t>
  </si>
  <si>
    <t>สบ.หัวหิน</t>
  </si>
  <si>
    <t>สบ.กระบี่</t>
  </si>
  <si>
    <t>สบ.นครศรีธรรมราช</t>
  </si>
  <si>
    <t>สบ.พิษณุโลก</t>
  </si>
  <si>
    <t>63/2561</t>
  </si>
  <si>
    <t>64/2561</t>
  </si>
  <si>
    <t>รายละเอียดแนบ 5</t>
  </si>
  <si>
    <t>ผลการตรวจสอบ</t>
  </si>
  <si>
    <t>ปรับปรุงเรียบร้อยแล้ว</t>
  </si>
  <si>
    <r>
      <t>จากการตรวจสอบพบว่าหน่วยที่สำนักงานการตรวจเงินแผ่นดินทักท้วงไม่ใช่หน่วยเบิกจ่าย</t>
    </r>
    <r>
      <rPr>
        <sz val="16"/>
        <color rgb="FF000000"/>
        <rFont val="TH SarabunPSK"/>
        <family val="2"/>
      </rPr>
      <t>ศูนย์ฝึกอบรมตำรวจภูธรภาค 5</t>
    </r>
    <r>
      <rPr>
        <sz val="16"/>
        <color theme="1"/>
        <rFont val="TH SarabunPSK"/>
        <family val="2"/>
      </rPr>
      <t xml:space="preserve"> เนื่องจากยอดเงินที่คงค้างในงบทดลองของหน่วยเบิกจ่าย</t>
    </r>
    <r>
      <rPr>
        <sz val="16"/>
        <color rgb="FF000000"/>
        <rFont val="TH SarabunPSK"/>
        <family val="2"/>
      </rPr>
      <t>ศูนย์ฝึกอบรมตำรวจภูธรภาค 5</t>
    </r>
    <r>
      <rPr>
        <sz val="16"/>
        <color theme="1"/>
        <rFont val="TH SarabunPSK"/>
        <family val="2"/>
      </rPr>
      <t xml:space="preserve"> เป็นยอดเงิน 579,000 บาท และมีกำหนดชำระวันที่     25 ต.ค. 61 </t>
    </r>
  </si>
  <si>
    <t>อยู่ระหว่างตรวจสอบข้อมูล</t>
  </si>
  <si>
    <t>รายละเอียดแนบ 8</t>
  </si>
  <si>
    <t>บัญชีที่ดิน อาคาร และอุปกรณ์</t>
  </si>
  <si>
    <t xml:space="preserve">รายละเอียดสินทรัพย์ที่บันทึกผิดประเภทบัญชีและคำนวณอายุการใช้งานไม่เป็นไปตามตารางอายุการใช้งานทรัพย์สินของสำนักงานตำรวจแห่งชาติ (ครั้งที่ 2) </t>
  </si>
  <si>
    <t>ตามหนังสือ ตร.ที่ 0042.7/1688 ลงวันที่ 24 กันยายน 2547</t>
  </si>
  <si>
    <t>รหัสสินทรัพย์</t>
  </si>
  <si>
    <t xml:space="preserve">คำอธิบายของสินทรัพย์                           </t>
  </si>
  <si>
    <t>วันเริ่มคำนวณ</t>
  </si>
  <si>
    <t>ปริมาณ</t>
  </si>
  <si>
    <t>มูลค่าสินทรัพย์/หน่วย</t>
  </si>
  <si>
    <t>รายการค่าการได้มา</t>
  </si>
  <si>
    <t>หน่วยงานบันทึก</t>
  </si>
  <si>
    <t>ที่ถูกหน่วยงานต้องบันทึก</t>
  </si>
  <si>
    <t>อายุ</t>
  </si>
  <si>
    <t>เครื่องโทรสารยี่ห้อ CANNON รุ่น 3005</t>
  </si>
  <si>
    <t>ครุภัณฑ์สำนักงาน</t>
  </si>
  <si>
    <t>ครุภัณฑ์โฆษณาและเผยแพร่</t>
  </si>
  <si>
    <t>100000362261-100000362303</t>
  </si>
  <si>
    <t>โทรทัศน์ (LED TV) ขนาด 32 นิ้ว LG</t>
  </si>
  <si>
    <t>100000362304-100000362312</t>
  </si>
  <si>
    <t>โทรทัศน์ (LED TV) ขนาด 55 นิ้ว LG รุ่น LW340C</t>
  </si>
  <si>
    <t>รายละเอียดแนบ 9</t>
  </si>
  <si>
    <t>รายการสินทรัพย์ที่รวมรายการครุภัณฑ์ ครุภัณฑ์มูลค่าต่ำกว่าเกณฑ์ และค่าใช้จ่าย แต่บันทึกสินทรัพย์เพียง 1 รายการ</t>
  </si>
  <si>
    <t>รหัสหน่วยเบิกจ่าย</t>
  </si>
  <si>
    <t>สัญญา/ใบสั่งจ้าง</t>
  </si>
  <si>
    <t>จำนวน</t>
  </si>
  <si>
    <t>กองการเงิน สำนักงานงบประมาณและการเงิน</t>
  </si>
  <si>
    <t>อาคารที่พักอาศัย 5 ชั้น ชั้นประทวน สกบ. ถ.เทอดดำริ</t>
  </si>
  <si>
    <t>36/2558</t>
  </si>
  <si>
    <t>อาคารพักอาศัย</t>
  </si>
  <si>
    <t>อาคารสวัสดิการเพื่อข้าราชการตำรวจ</t>
  </si>
  <si>
    <t>ยธ. 1/2560</t>
  </si>
  <si>
    <t>อาคารสำนักงาน</t>
  </si>
  <si>
    <t>ศูนย์ฝึกอบรมพัฒนาบุคลากร แบบวิลล่า ระยะที่ 2</t>
  </si>
  <si>
    <t>ยธ. 48/2559</t>
  </si>
  <si>
    <t>โรงพยาบาลตำรวจ</t>
  </si>
  <si>
    <t>ติดตั้งเครื่องกั้นไม้กระดกอัตโนม้ติ</t>
  </si>
  <si>
    <t>ช. 408/2560</t>
  </si>
  <si>
    <t>สิ่งปลูกสร้าง</t>
  </si>
  <si>
    <t>กองบัญชาการตำรวจสันติบาล</t>
  </si>
  <si>
    <t>อาคารหอพัก 26 ห้องนอน</t>
  </si>
  <si>
    <t>15/2559</t>
  </si>
  <si>
    <t>อาคารเพื่อประโยชน์อื่น</t>
  </si>
  <si>
    <t>โครงการเพิ่มประสิทธิภาพจัดเก็บพยานหลักฐานฯ</t>
  </si>
  <si>
    <t>5/2561</t>
  </si>
  <si>
    <t>ครุภัณฑ์คอมพิวเตอร์</t>
  </si>
  <si>
    <t>โครงการเพิ่มประสิทธิภาพศูนย์ปฏิบัติการ</t>
  </si>
  <si>
    <t>15/2560</t>
  </si>
  <si>
    <t>โครงการพัฒนาศูนย์ปฏิบัติการ</t>
  </si>
  <si>
    <t>11/2560</t>
  </si>
  <si>
    <t>รายละเอียดแนบ 10</t>
  </si>
  <si>
    <r>
      <t>รายละเอียดสินทรัพย์ที่บันทึกสินทรัพย์</t>
    </r>
    <r>
      <rPr>
        <b/>
        <u/>
        <sz val="16"/>
        <color theme="1"/>
        <rFont val="TH SarabunPSK"/>
        <family val="2"/>
      </rPr>
      <t>หลัง</t>
    </r>
    <r>
      <rPr>
        <sz val="16"/>
        <color theme="1"/>
        <rFont val="TH SarabunPSK"/>
        <family val="2"/>
      </rPr>
      <t xml:space="preserve">วันที่ในรายงานผลตรวจรับ </t>
    </r>
  </si>
  <si>
    <t xml:space="preserve"> รหัสสินทรัพย์   </t>
  </si>
  <si>
    <t>ใบสั่งซื้อ/สัญญาซื้อขาย</t>
  </si>
  <si>
    <t>ขึ้นทะเบียนทรัพย์สิน</t>
  </si>
  <si>
    <t>วันที่</t>
  </si>
  <si>
    <t>อาคาร-เพื่อประโยชน์อื่น</t>
  </si>
  <si>
    <t>1/02/2561</t>
  </si>
  <si>
    <t>ลานกีฬาอเนกประสงค์ ศพข.</t>
  </si>
  <si>
    <t>1/2560</t>
  </si>
  <si>
    <t>ปรับปรุงระบบจ่ายก๊าซออกซิเจน</t>
  </si>
  <si>
    <t>ช.233/2560</t>
  </si>
  <si>
    <t>อาคารที่ทำการหน่วยสันติบาลจังหวัดสระบุรี</t>
  </si>
  <si>
    <t>7/2560</t>
  </si>
  <si>
    <t>1/08/2561</t>
  </si>
  <si>
    <t>ครุภัณฑ์-สำนักงาน</t>
  </si>
  <si>
    <t>สำนักงานตรวจคนเข้าเมือง</t>
  </si>
  <si>
    <t>9/2560</t>
  </si>
  <si>
    <t>โต๊ะ/ลิ้นชัก/โต๊ะข้างR/ปลั๊ก</t>
  </si>
  <si>
    <t>รับบริจาค</t>
  </si>
  <si>
    <t>1/09/2561</t>
  </si>
  <si>
    <t>STYLE AND PRID ตู้สูง</t>
  </si>
  <si>
    <t>เก้าอี้ P41 A</t>
  </si>
  <si>
    <t>100000376901-100000376902</t>
  </si>
  <si>
    <t>เก้าอี้ P42 A</t>
  </si>
  <si>
    <t>BARLONA LOUNGE CHAIR</t>
  </si>
  <si>
    <t>100000376955-100000376956</t>
  </si>
  <si>
    <t>โต๊ะกลาง</t>
  </si>
  <si>
    <t>ชุดโซฟาทั้งเซต</t>
  </si>
  <si>
    <t>โต๊ะประชุมกลม</t>
  </si>
  <si>
    <t>100000377110-100000377124</t>
  </si>
  <si>
    <t>STANLEY 2 MID BACK 2-1</t>
  </si>
  <si>
    <t>โต๊ะ/ลิ้นชัก/โต๊ะข้าง L/ปลั๊ก</t>
  </si>
  <si>
    <t>100000376893-100000376898</t>
  </si>
  <si>
    <t>ตู้หลัง</t>
  </si>
  <si>
    <t>เก้าอี้ BOSS</t>
  </si>
  <si>
    <t>100000377509-100000377510</t>
  </si>
  <si>
    <t>100000377541-100000377542</t>
  </si>
  <si>
    <t>100000377543-100000377544</t>
  </si>
  <si>
    <t>โต๊ะกลางท๊อปกระจก</t>
  </si>
  <si>
    <t>100000377547-100000377558</t>
  </si>
  <si>
    <t>100000377559-100000377567</t>
  </si>
  <si>
    <t>โซฟา MSB ออร์เบอร์น 3 ที่นั่ง</t>
  </si>
  <si>
    <t>100000377569-100000377574</t>
  </si>
  <si>
    <t>ตู้บานเปิด</t>
  </si>
  <si>
    <t>100000379007-100000379019</t>
  </si>
  <si>
    <t>100000377788-100000377793</t>
  </si>
  <si>
    <t>โซฟา MSB หุ้มหนัง UVS 205</t>
  </si>
  <si>
    <t>100000377623-100000377625</t>
  </si>
  <si>
    <t>โต๊ะ 2 ที่นั่ง/ตู้ข้าง</t>
  </si>
  <si>
    <t>100000377626-100000377629</t>
  </si>
  <si>
    <t>โต๊ะ 4 ที่นั่ง/ตู้ข้าง</t>
  </si>
  <si>
    <t>100000377630-100000377682</t>
  </si>
  <si>
    <t>เก้าอี้ พนักพิงกลาง สีดำ แขนปรับได้</t>
  </si>
  <si>
    <t>100000377683-100000377715</t>
  </si>
  <si>
    <t>ตู้ 2 บานเปิด (พิเศษสี)</t>
  </si>
  <si>
    <t>100000377576-100000377580</t>
  </si>
  <si>
    <t>ตู้บานเปิด/ราง/ขาเหล็ก/ L</t>
  </si>
  <si>
    <t>100000377584-100000377585</t>
  </si>
  <si>
    <t>100000377588-100000377597</t>
  </si>
  <si>
    <t>ตู้บานเปิด/ราง/ขาเหล็ก/ R</t>
  </si>
  <si>
    <t>100000377598-100000377608</t>
  </si>
  <si>
    <t>โต๊ะ/ขาไม้/ R</t>
  </si>
  <si>
    <t>100000377609-100000377619</t>
  </si>
  <si>
    <t>โต๊ะ/ขาไม้/ L</t>
  </si>
  <si>
    <t>โต๊ะลงนาม</t>
  </si>
  <si>
    <t>เก้าอี้ลงนาม</t>
  </si>
  <si>
    <t>โต๊ะ EXM4 /โต๊ะข้าง R/C /ปลั๊ก</t>
  </si>
  <si>
    <t>100000377736-100000377737</t>
  </si>
  <si>
    <t>ฉากครึ่งผ้า/กระจกใส</t>
  </si>
  <si>
    <t>100000377738-100000377742</t>
  </si>
  <si>
    <t>โต๊ะตรงคู่ ขาY (พิเศษสี)</t>
  </si>
  <si>
    <t>100000377770-100000377771</t>
  </si>
  <si>
    <t>โต๊ะตรง ขาX (พิเศษสี)</t>
  </si>
  <si>
    <t>100000377722-100000377723</t>
  </si>
  <si>
    <t>ตู้ 4 บานเปิด (พิเศษสี)</t>
  </si>
  <si>
    <t>100000377724-100000377734</t>
  </si>
  <si>
    <t>โต๊ะประชุม (พิเศษขนาด,แบบ,สี)</t>
  </si>
  <si>
    <t>STANLEY1 HIGH BACK</t>
  </si>
  <si>
    <t>100000377127-100000377157</t>
  </si>
  <si>
    <t>โต๊ะตรง ปิดผิวไฮกลอส</t>
  </si>
  <si>
    <t>โต๊ะประชุม ปิดผิวไฮกลอส</t>
  </si>
  <si>
    <t>100000377747-100000377751</t>
  </si>
  <si>
    <t>ตู้ 4 บานเปิด (พิเศษแบบ,ขนาด,สี)</t>
  </si>
  <si>
    <t>100000377752-100000377757</t>
  </si>
  <si>
    <t>ตู้ 4 บานเปิด (พิเศษแบบ,สี)</t>
  </si>
  <si>
    <t>100000377758-100000377762</t>
  </si>
  <si>
    <t>SOFA แบบ 2 ที่นั่ง ไม่มีTOP</t>
  </si>
  <si>
    <t>100000377763-100000377764</t>
  </si>
  <si>
    <t>SOFA แบบ 1 ที่นั่ง ไม่มีTOP</t>
  </si>
  <si>
    <t>100000377765-100000377769</t>
  </si>
  <si>
    <t>โต๊ะกลางท๊อปไม้ WO4 (พิเศษสี)</t>
  </si>
  <si>
    <t>100000377772-100000377773</t>
  </si>
  <si>
    <t>E-GRAY-โต๊ะข้างกลม 52 cm.</t>
  </si>
  <si>
    <t>100000377774-100000377777</t>
  </si>
  <si>
    <t>โซฟาที่นั่ง สีฟ้า</t>
  </si>
  <si>
    <t>ครุภัณฑ์-ยานพาหนะ</t>
  </si>
  <si>
    <t>100000364141-100000364142</t>
  </si>
  <si>
    <t>รถโดยสารขนาด 12 ที่นั่ง(ดีเซล)ก/บสูบไม่ต่ำกว่า2400</t>
  </si>
  <si>
    <t>12/2560</t>
  </si>
  <si>
    <t>29/01/2561</t>
  </si>
  <si>
    <t>100000364143-100000364152</t>
  </si>
  <si>
    <t>รถบรรทุก(ดีเซล)ขนาด 1 ตันก/บสูบไม่ต่ำกว่า 2400CC</t>
  </si>
  <si>
    <t>13/2560</t>
  </si>
  <si>
    <t>100000364153-100000364156</t>
  </si>
  <si>
    <t>รถยนต์นั่งส่วนกลาง กระบอกสูบไม่ต่ำกว่า 1600CC</t>
  </si>
  <si>
    <t>ครุภัณฑ์-โฆษณาและเผยแพร่</t>
  </si>
  <si>
    <t>ป้ายชื่อศูนย์ฝึกอบรมและพัฒนางานตร.ตม.แบบอิเล็กทรอน</t>
  </si>
  <si>
    <t>14/2560</t>
  </si>
  <si>
    <t>15/02/2561</t>
  </si>
  <si>
    <t>รายละเอียดแนบ 11</t>
  </si>
  <si>
    <t>บัญชีงานระหว่างก่อสร้าง</t>
  </si>
  <si>
    <t>รายละเอียดงานระหว่างก่อสร้างที่ก่อสร้างเสร็จแล้วในปีงบประมาณ พ.ศ. 2561 แต่หน่วยไม่ได้บันทึกเป็นสินทรัพย์</t>
  </si>
  <si>
    <t>โรงเรียนนายร้อยตำรวจ</t>
  </si>
  <si>
    <t>ปรับปรุงอาคารหอพัก นรต. งาน 1</t>
  </si>
  <si>
    <t>ปรับปรุงอาคารหอพัก นรต. งาน 2</t>
  </si>
  <si>
    <t>ปรับปรุงอาคารหอพัก นรต. งาน 3</t>
  </si>
  <si>
    <t>ปรับปรุงอาคารหอพัก นรต. งาน 4</t>
  </si>
  <si>
    <t>ตำรวจภูธรจังหวัดศรีสะเกษ</t>
  </si>
  <si>
    <t>อาคารที่ทำการ สภ.ขุขันธ์</t>
  </si>
  <si>
    <t>ตำรวจภูธรภาค 5</t>
  </si>
  <si>
    <t>อาคารที่พักอาศัย 5 ชั้น สภ.แม่โจ้</t>
  </si>
  <si>
    <t>อาคารที่ทำการ สภ.แม่โจ้</t>
  </si>
  <si>
    <t>ตำรวจภูธรจังหวัดกาญจนบุรี</t>
  </si>
  <si>
    <t>งานปรับปรุงอาคารบ้านพักระดับสารวัตร สภ.ท่าม่วง</t>
  </si>
  <si>
    <t>ตำรวจภูธรจังหวัดนครปฐม</t>
  </si>
  <si>
    <t>อาคารที่พักผบก.ภ.จว.นครปฐม</t>
  </si>
  <si>
    <t>ปรับปรุงศูนย์ 191</t>
  </si>
  <si>
    <t>ตำรวจภูธรจังหวัดสมุทรสงคราม</t>
  </si>
  <si>
    <t xml:space="preserve">งานเทลานคอนกรีตเสริมเหล็กภ.จว.สมุทรสงคราม </t>
  </si>
  <si>
    <t>ปรับปรุงซ่อมแซมคลังอาคารพัสดุ</t>
  </si>
  <si>
    <t>ตำรวจภูธรภาค 9</t>
  </si>
  <si>
    <t>อาคารที่พักอาศัย (แฟลตยะลา)</t>
  </si>
  <si>
    <t xml:space="preserve">อาคารที่ทำการ ศฝร.ศชต. </t>
  </si>
  <si>
    <t xml:space="preserve">คลังเก็บกระสุน </t>
  </si>
  <si>
    <t>บ้านพักระดับ รอง ผบก. - ผกก.</t>
  </si>
  <si>
    <t xml:space="preserve">ก่อสร้างบ้านพักระดับ ผบก. จำนวน 2 หลัง </t>
  </si>
  <si>
    <t xml:space="preserve">จ้างเหมาขุดสระน้ำก่อสร้างหอถังสูงฯ </t>
  </si>
  <si>
    <t xml:space="preserve">โรงประกอบอาหาร </t>
  </si>
  <si>
    <t xml:space="preserve">อาคารที่ทำการ บกร้อย นปพ. (หอประชุม) </t>
  </si>
  <si>
    <t xml:space="preserve">ก่อสร้างลู่ยางสังเคราะห์และรั้ว </t>
  </si>
  <si>
    <t xml:space="preserve">ก่อสร้างศูนย์ฝึกยุทธวิธี ศชต. </t>
  </si>
  <si>
    <t xml:space="preserve">จ้างก่อสร้างห้องฝึกยิงปืนสถานการณ์ฯ </t>
  </si>
  <si>
    <t>จ้างเหมาก่อสร้างอาคารคลังพลาธิการ</t>
  </si>
  <si>
    <t xml:space="preserve">ระบบระบายน้ำภายใน ศชต. </t>
  </si>
  <si>
    <t>ตำรวจภูธรจังหวัดสงขลา</t>
  </si>
  <si>
    <t>อาคารที่พักอาศัย (แฟลต) สภ.จะนะ</t>
  </si>
  <si>
    <t>อาคารที่พักอาศัย (แฟลต) สภ.คอหงส์</t>
  </si>
  <si>
    <t>อาคารที่ทำการ สภ.จะนะ</t>
  </si>
  <si>
    <t>ตำรวจภูธรจังหวัดยะลา</t>
  </si>
  <si>
    <t>ปรับปรุงฐานปฏิบัติการ มว.ฉก.นปพ. ยะลา2</t>
  </si>
  <si>
    <t>ปรับปรุงฐานปฏิบัติการ มว.ฉก.นปพ. ยะลา32</t>
  </si>
  <si>
    <t>ปรับปรุงฐานปฏิบัติการ มว.ฉก.นปพ. ยะลา11</t>
  </si>
  <si>
    <t xml:space="preserve">ก่อสร้างแฟลต(ไทยเข้มแข็ง) สภ.กาบัง </t>
  </si>
  <si>
    <t>ปรับปรุงฐานปฏิบัติการ มว.ฉก.นปพ. ยะลา1</t>
  </si>
  <si>
    <t xml:space="preserve">ก่อสร้างแฟลต(ไทยเข้มแข็ง) สภ.ยะหา </t>
  </si>
  <si>
    <t xml:space="preserve">ก่อสร้าง สภ.ยะรม </t>
  </si>
  <si>
    <t xml:space="preserve">ก่อสร้าง สภ.อัยเยอร์เวง </t>
  </si>
  <si>
    <t>ปรับปรุงถนนคอนกรีตเสริมเหล็กบ้านพักตำรวจภูธรจังหวัดยะลา</t>
  </si>
  <si>
    <t>ก่อสร้างกำแพงดิน สภ.อัยเยอร์เวง</t>
  </si>
  <si>
    <t>ตำรวจภูธรจังหวัดปัตตานี</t>
  </si>
  <si>
    <t>ปป.ฐาน มว.ฉก.นปพ.42 สายบุรี</t>
  </si>
  <si>
    <t>ปป.ฐาน มว.ฉก.นปพ.บ้านโสร่ง</t>
  </si>
  <si>
    <t xml:space="preserve">ก่อสร้างรั้วที่ทำการ สภ.โสร่ง </t>
  </si>
  <si>
    <t>ปป.ฐาน มว.ฉก.ปน.13 นาประดู่</t>
  </si>
  <si>
    <t>ปป.ฐาน มว.ฉก.นปพ. ปน.31 มายอ</t>
  </si>
  <si>
    <t xml:space="preserve">อาคารแฟลต 5 ชั้น สภ.ยะหริ่ง </t>
  </si>
  <si>
    <t xml:space="preserve">แฟลต 5 ชั้น สภ.โคกโพธิ์ </t>
  </si>
  <si>
    <t xml:space="preserve">แฟลต 5 ชั้น สภ.ยะรัง </t>
  </si>
  <si>
    <t>ปป.ฐาน มว.ฉก.ปน.1</t>
  </si>
  <si>
    <t>ปป.ฐาน มว.ฉก.ปน.2</t>
  </si>
  <si>
    <t>ปป.ฐาน มว.ฉก.ปน.43 ไม้แก้น</t>
  </si>
  <si>
    <t xml:space="preserve">ล้างพักเงินบูรณะบ้านพัก </t>
  </si>
  <si>
    <t>กองบังคับการตรวจคนเข้าเมือง 6</t>
  </si>
  <si>
    <t>โรงจอดรถอาคารกักตัวผู้ต้องกักสงขลา</t>
  </si>
  <si>
    <t>ปรับปรุงอาคารที่ทำการ ตม.จว.สงขลา</t>
  </si>
  <si>
    <t>ปรับปรุงอาคารที่ทำการ ตม.จว.ตรัง</t>
  </si>
  <si>
    <t>ปรับปรุงอาคารควบคุมผู้ต้องกัก ตม.จว.สงขลา</t>
  </si>
  <si>
    <t>ก่อสร้างรั้วรอบบริเวณอาคารปาดังเบซาร์</t>
  </si>
  <si>
    <t>รายละเอียดแนบ 12</t>
  </si>
  <si>
    <t>รายละเอียดสินทรัพย์ที่ไม่แยกบันทึกเป็นรายตัว</t>
  </si>
  <si>
    <t>ประเภทครุภัณฑ์</t>
  </si>
  <si>
    <t>สำนักงาน</t>
  </si>
  <si>
    <t>ยานพาหนะ</t>
  </si>
  <si>
    <t>รถยนต์นั่ง TOYOTA รุ่น NEW ALTIS 1.6G COROLLA งวด 7</t>
  </si>
  <si>
    <t>12/07/2561</t>
  </si>
  <si>
    <t>รถยนต์นั่ง TOYOTA รุ่น NEW ALTIS 1.6G COROLLA งวด 3</t>
  </si>
  <si>
    <t>10/08/2561</t>
  </si>
  <si>
    <t>รถ จยย.ยี่ห้อ Harley-Davidson รุ่น Police FLHTP Electra Glide 6 คัน</t>
  </si>
  <si>
    <t>รถ จยย.งานสืบสวนขนาด 140 ซีซี ฮอนด้า CBR150R งวด2</t>
  </si>
  <si>
    <t>9/08/2561</t>
  </si>
  <si>
    <t>รถ จยย.งานสืบสวน 120 ซีซี ยามาฮ่า รุ่น GT125 งวด 2</t>
  </si>
  <si>
    <t>26/07/2561</t>
  </si>
  <si>
    <t>รถยนต์ตรวจการณ์ ISUZU รุ่น MU-X 4x2 1.9 CD 6 งวด2</t>
  </si>
  <si>
    <t>27/08/2561</t>
  </si>
  <si>
    <t>รถ จยย.งานสืบสวนขนาด 250 ซีซี ฮอนด้า CBR300R งวด3</t>
  </si>
  <si>
    <t>รถ จยย.งานสืบสวนขนาด 250 ซีซี ฮอนด้า CBR300R งวด2</t>
  </si>
  <si>
    <t>รถ จยย.งานสืบสวน 120 ซีซี ยามาฮ่า รุ่น GT125 งวด 3</t>
  </si>
  <si>
    <t>อื่นๆ</t>
  </si>
  <si>
    <t>ครุภัณฑ์อื่นๆ (256 อัน)</t>
  </si>
  <si>
    <t>เครื่องตรวจค้นอาวุธปืนและวัตถุระเบิดแบบประตู</t>
  </si>
  <si>
    <t>เสื้อเกราะอ่อนป้องกันกระสุน งานป้องกันปราบปราม</t>
  </si>
  <si>
    <t>ครุภัณฑ์อื่น ๆ (694 อัน)</t>
  </si>
  <si>
    <t>รายละเอียดแนบ 13</t>
  </si>
  <si>
    <t>รายละเอียดสินทรัพย์ที่หน่วยเบิกจ่ายกองการเงินยังไม่ได้โอนในระบบ GFMIS ให้หน่วยงานผู้ใช้งานสินทรัพย์</t>
  </si>
  <si>
    <t xml:space="preserve">รหัสสินทรัพย์   </t>
  </si>
  <si>
    <t xml:space="preserve">ศ.ต้นทุน  </t>
  </si>
  <si>
    <t>หน่อยเบิกจ่าย</t>
  </si>
  <si>
    <t>คำอธิบายของสินทรัพย์</t>
  </si>
  <si>
    <t>วันที่ผ่านรายการ
ในระบบ GFMIS</t>
  </si>
  <si>
    <t>ราคาทุน</t>
  </si>
  <si>
    <t>บ้านเอื้ออาทรนครปฐม (ศาลายา 3) จำนวน 8 หลัง</t>
  </si>
  <si>
    <t>โรงจอดรถยนต์เก็บกู้วัตถุระเบิดศมว.ศปก.ตร.สน.จว.ยะลา</t>
  </si>
  <si>
    <t>อาคารโรงจอดรถยนต์เก็บกู้วัตถุระเบิด ภ.จว.ยะลา</t>
  </si>
  <si>
    <t>อาคารโรงจอดรถยนต์เก็บกู้วัตถุระเบิด กก.ตชด.44</t>
  </si>
  <si>
    <t>อาคารโรงจอดรถยนต์เก็บกู้วัตถุระเบิด กก.ตชด.445</t>
  </si>
  <si>
    <t>อาคารโรงจอดรถยนต์เก็บกู้วัตถุระเบิด ภ.จว.นราธิวาส</t>
  </si>
  <si>
    <t>อาคารโรงจอดรถยนต์เก็บกู้วัตถุระเบิด ตชด.446</t>
  </si>
  <si>
    <t>อาคารโรงจอดรถยนต์เก็บกู้วัตถุระเบิด ตชด.447</t>
  </si>
  <si>
    <t>อาคารโรงจอดรถยนต์เก็บกู้วัตถุระเบิด อ.สุไหงโก-ลก</t>
  </si>
  <si>
    <t>อาคารโรงจอดรถยนต์เก็บกู้วัตถุระเบิด ภ.จว.ปัตตานี</t>
  </si>
  <si>
    <t>อาคารโรงจอดรถยนต์เก็บกู้วัตถุระเบิด ฉก.กก.ตชด.43</t>
  </si>
  <si>
    <t>อาคารโรงจอดรถยนต์เก็บกู้วัตถุระเบิด ฉก.กก.ตชด.444</t>
  </si>
  <si>
    <t>สำนักงานสำเร็จรูปและเฉลียงด้านหน้าขนาด 6*18 ม.</t>
  </si>
  <si>
    <t>เสาธงและธงชาติอาเซียน จำนวน 15 เสา</t>
  </si>
  <si>
    <t>แท่นจัดเก็บตัวอย่างผ้าสีผ้าพระราชทาน (สนว.01)</t>
  </si>
  <si>
    <t>ครุภัณฑ์ยานพาหนะ</t>
  </si>
  <si>
    <t>รถ จยย.สายตรวจขนาด 250 ซีซี ฮอนด้า CBR300RAF งวด8</t>
  </si>
  <si>
    <t>รถ จยย.สายตรวจขนาด 250 ซีซี ฮอนด้า CBR300RAF งวด9</t>
  </si>
  <si>
    <t>รถ จยย.สายตรวจขนาด 250 ซีซี ฮอนด้า CBR300RAF งวด10</t>
  </si>
  <si>
    <t>รถ จยย.สายตรวจขนาด 250 ซีซี ฮอนด้า CBR300RAF งวด11</t>
  </si>
  <si>
    <t>รถหอคอยสังเกตการณ์เคลื่อนที่ รุ่น MST 100-A</t>
  </si>
  <si>
    <t>รถยนต์บรรทุก ISUZU รุ่น Cab 4 1.9 Ddi S งวดที่ 4</t>
  </si>
  <si>
    <t>รถยนต์บรรทุก ISUZU รุ่น Cab 4 1.9 Ddi S งวดที่ 5</t>
  </si>
  <si>
    <t>รถตู้ ขนาด 15ที่นั่ง NISSAN รุ่น NV 350 URVAN งวด4</t>
  </si>
  <si>
    <t>รถตู้ ขนาด 15ที่นั่ง NISSAN รุ่น NV 350 URVAN งวด5</t>
  </si>
  <si>
    <t>รถตู้ ขนาด 15ที่นั่ง NISSAN รุ่น NV 350 URVAN งวด6</t>
  </si>
  <si>
    <t>รถยนต็ตรวจการณ์ ISUZU รุ่น MU-X 4x2 1.9 CD 6 งวด6</t>
  </si>
  <si>
    <t>รถยนต็ตรวจการณ์ ISUZU รุ่น MU-X 4x2 1.9 CD 6 งวด7</t>
  </si>
  <si>
    <t>รถยนต็ตรวจการณ์ ISUZU รุ่น MU-X 4x2 1.9 CD 6 งวด8</t>
  </si>
  <si>
    <t>รถยนต็ตรวจการณ์ ISUZU รุ่น MU-X 4x2 1.9 CD 6 งวด9</t>
  </si>
  <si>
    <t>รถ จยย.งานสืบสวน ขนาด 140 ซีซี ฮอนด้า รุ่น CBR150R</t>
  </si>
  <si>
    <t>รถ จยย.งานจราจร ขนาด 150 ซีซี ยามาฮ่า รุ่น NMAX</t>
  </si>
  <si>
    <t>รถโดยสารปรับอากาศขนาด 40 ที่นั่ง HINO รุ่น RK8JSLA</t>
  </si>
  <si>
    <t>รถ จยย.สายตรวจขนาด 250 ซีซี ฮอนด้า CBR300RAF งวด12</t>
  </si>
  <si>
    <t>รถ จยย.สายตรวจขนาด 250 ซีซี ฮอนด้า CBR300RAF งวด13</t>
  </si>
  <si>
    <t>รถ จยย.สืบสวน ขนาด 250 ซีซี ฮอนด้า CBR300R งวด6</t>
  </si>
  <si>
    <t>รถ จยย.สืบสวน ขนาด 250 ซีซี ฮอนด้า CBR300R งวด7</t>
  </si>
  <si>
    <t>รถ จยย.งานสืบสวนขนาด 250 ซีซี ฮอนด้า CBR300R งวด8</t>
  </si>
  <si>
    <t>รถ จยย.งานสืบสวนขนาด 250 ซีซี ฮอนด้า CBR300R งวด9</t>
  </si>
  <si>
    <t>รถ จยย.งานสืบสวนขนาด 140 ซีซี ฮอนด้า CBR150R งวด8</t>
  </si>
  <si>
    <t>รถ จยย.งานสืบสวนขนาด 140 ซีซี ฮอนด้า CBR150R งวด9</t>
  </si>
  <si>
    <t>รถยนต์นั่ง TOYOTA รุ่น NEW ALTIS 1.6G COROLLAงวด12</t>
  </si>
  <si>
    <t>รถโดยสารปรับอากาศ 40 ที่นั่ง HINO รุ่น RK8JSLA</t>
  </si>
  <si>
    <t>รถยนนั่งส่วนกลาง TOYOTA รุ่น CAMRY 2.5G งวด 1</t>
  </si>
  <si>
    <t>รถยนนั่งส่วนกลาง TOYOTA รุ่น CAMRY 2.5G งวด 2</t>
  </si>
  <si>
    <t>รถ จยย.สายตรวจขนาด 250 ซีซี ฮอนด้า CBR300RAF งวด14</t>
  </si>
  <si>
    <t>รถ จยย.สายตรวจขนาด 250 ซีซี ฮอนด้า CBR300RAF งวด15</t>
  </si>
  <si>
    <t>รถยนต์ TOYOTA HILUX REVO C-CAB งวดที่ 1</t>
  </si>
  <si>
    <t>รถยนต์ TOYOTA HILUX REVO C-CAB งวดที่ 2</t>
  </si>
  <si>
    <t>รถยนต์ TOYOTA HILUX REVO C-CAB งวดที่ 3</t>
  </si>
  <si>
    <t>รถยนต์ TOYOTA HILUX REVO C-CAB งวดที่ 4</t>
  </si>
  <si>
    <t>รถยนต์ TOYOTA HILUX REVO C-CAB งวดที่ 5</t>
  </si>
  <si>
    <t>รถยนต์ TOYOTA HILUX REVO C-CAB งวดที่ 6</t>
  </si>
  <si>
    <t>รถ จยย.งานจราจร ขนาด 150ซีซี ยามาฮ่า รุ่นNMAXงวด8</t>
  </si>
  <si>
    <t>รถ จยย.งานจราจร ขนาด 150ซีซี ยามาฮ่า รุ่นNMAXงวด9</t>
  </si>
  <si>
    <t>รถ จยย.งานจราจร ขนาด 150ซีซี ยามาฮ่า รุ่นNMAXงวด10</t>
  </si>
  <si>
    <t>รถ จยย.งานจราจร ขนาด 150ซีซี ยามาฮ่า รุ่นNMAXงวด11</t>
  </si>
  <si>
    <t>รถ จยย.งานจราจร ขนาด 150ซีซี ยามาฮ่า รุ่นNMAXงวด12</t>
  </si>
  <si>
    <t>รถ จยย.สายตรวจขนาด 250 ซีซี ฮอนด้า CBR300RAF งวด16</t>
  </si>
  <si>
    <t>รถตู้ ขนาด 15ที่นั่ง NISSAN รุ่น NV 350 URVAN งวด7</t>
  </si>
  <si>
    <t>รถตู้ ขนาด 15ที่นั่ง NISSAN รุ่น NV 350 URVAN งวด8</t>
  </si>
  <si>
    <t>รถตู้ ขนาด 15ที่นั่ง NISSAN รุ่น NV 350 URVAN งวด9</t>
  </si>
  <si>
    <t>รถตู้ ขนาด 15ที่นั่ง NISSAN รุ่น NV 350 URVANงวด10</t>
  </si>
  <si>
    <t>รถตู้ ขนาด 15ที่นั่ง NISSAN รุ่น NV 350 URVANงวด11</t>
  </si>
  <si>
    <t>รถตู้ ขนาด 15ที่นั่ง NISSAN รุ่น NV 350 URVANงวด12</t>
  </si>
  <si>
    <t>รถ จยย.งานจราจร ขนาด 150ซีซี ยามาฮ่า รุ่นNMAXงวด13</t>
  </si>
  <si>
    <t>รถ จยย.งานจราจร ขนาด 150ซีซี ยามาฮ่า รุ่นNMAXงวด14</t>
  </si>
  <si>
    <t>รถ จยย.งานจราจร ขนาด 150ซีซี ยามาฮ่า รุ่นNMAXงวด15</t>
  </si>
  <si>
    <t>รถ จยย.สืบสวนขนาด140ซีซี ฮอนด้า รุ่น CBR150R งวด10</t>
  </si>
  <si>
    <t>รถยนต์บรรทุก ISUZU รุ่น Cab 4 1.9 Ddi S งวดที่ 6</t>
  </si>
  <si>
    <t>รถยนต์บรรทุก ISUZU รุ่น Cab 4 1.9 Ddi S งวดที่ 7</t>
  </si>
  <si>
    <t>รถยนต์บรรทุก ISUZU รุ่น Cab 4 1.9 Ddi S งวดที่ 8</t>
  </si>
  <si>
    <t>รถยนต์บรรทุก ISUZU รุ่น Cab 4 1.9 Ddi S งวดที่ 9</t>
  </si>
  <si>
    <t>รถยนต์บรรทุก ISUZU รุ่น Cab 4 1.9 Ddi S งวดที่ 10</t>
  </si>
  <si>
    <t>รถยนต์บรรทุก ISUZU รุ่น Cab 4 1.9 Ddi S งวดที่ 11</t>
  </si>
  <si>
    <t>รถยนต์บรรทุก ISUZU รุ่น Cab 4 1.9 Ddi S งวดที่ 12</t>
  </si>
  <si>
    <t>รถ จยย.งานสืบสวนขนาด 250 ซีซี ฮอนด้า CBR300R งวด10</t>
  </si>
  <si>
    <t>รถ จยย.งานสืบสวนขนาด 250 ซีซี ฮอนด้า CBR300R งวด11</t>
  </si>
  <si>
    <t>รถ จยย.งานสืบสวนขนาด 250 ซีซี ฮอนด้า CBR300R งวด12</t>
  </si>
  <si>
    <t>รถ จยย.สายตรวจขนาด 250 ซีซี ฮอนด้า CBR300RAF งวด17</t>
  </si>
  <si>
    <t>รถ จยย.สายตรวจขนาด 250 ซีซี ฮอนด้า CBR300RAF งวด18</t>
  </si>
  <si>
    <t xml:space="preserve"> รถ จยย.งานสืบสวน 120ซีซี ยามาฮ่า รุ่น GT125 งวด16</t>
  </si>
  <si>
    <t>รถยนต์ TOYOTA HILUX REVO C-CAB งวดที่ 7</t>
  </si>
  <si>
    <t>รถยนต์ตรวจการณ์ ISUZU รุ่น MU-X 4x2 1.9 CD 6 งวด10</t>
  </si>
  <si>
    <t>รถยนต์ตรวจการณ์ ISUZU รุ่น MU-X 4x2 1.9 CD 6 งวด11</t>
  </si>
  <si>
    <t>รถยนต์ตรวจการณ์ ISUZU รุ่น MU-X 4x2 1.9 CD 6 งวด12</t>
  </si>
  <si>
    <t>รถ จยย.ไม่น้อยกว่า 1000 CC. ฮอนด้า รุ่น VFR1200X 1</t>
  </si>
  <si>
    <t>รถ จยย.ไม่น้อยกว่า 1000 CC. ฮอนด้า รุ่น VFR1200X 2</t>
  </si>
  <si>
    <t>รถ จยย.สายตรวจขนาด 250 ซีซี ฮอนด้า CBR300RAF งวด19</t>
  </si>
  <si>
    <t>รถ จยย.ขนาด 150 ซีซี ยี่ห้อฮอนด้า รุ่น CBR150R</t>
  </si>
  <si>
    <t>รถยนต์บรรทุก(ดีเซล)TOYOTA รุ่น Revo Double Cab Pre</t>
  </si>
  <si>
    <t>รถ จยย.สายตรวจขนาด 250 ซีซี ฮอนด้า CBR300RAF งวด20</t>
  </si>
  <si>
    <t>รถ จยย.งานสืบสวน 140 ซีซี ฮอนด้า CBR150R งวดที่ 11</t>
  </si>
  <si>
    <t>รถ จยย.งานสืบสวน 140 ซีซี ฮอนด้า CBR150R งวดที่ 12</t>
  </si>
  <si>
    <t>รถ จยย.งานสืบสวน 250 ซีซี ฮอนด้า CBR300R งวดที่ 13</t>
  </si>
  <si>
    <t>รถ จยย.งานสืบสวน 250 ซีซี ฮอนด้า CBR300R งวดที่ 14</t>
  </si>
  <si>
    <t>รถจยย.งานสายตรวจ250ซีซี ฮอนด้า CBR300RAF(4TH)งวด21</t>
  </si>
  <si>
    <t>เรือยนต์ตรวจการณ์ฯ ความยาวไม่น้อยกว่า 21 ฟุต งวด 1</t>
  </si>
  <si>
    <t>เรือยนต์ตรวจการณ์ฯ ความยาวไม่น้อยกว่า 32 ฟุต งวด 1</t>
  </si>
  <si>
    <t>รถ จยย.สืบสวน ขนาด 250 ซีซี ฮอนด้า CBR300R งวด15</t>
  </si>
  <si>
    <t>รถ จยย.งานสืบสวน 140 ซีซี ฮอนด้า รุ่น CBR150Rงวด13</t>
  </si>
  <si>
    <t>รถ จยย.สายตรวจ 250 ซีซี ฮอนด้า CBR300RAF(4TH)งวด22</t>
  </si>
  <si>
    <t>รถ จยย.สายตรวจ 250 ซีซี ฮอนด้า CBR300RAF(4TH)งวด23</t>
  </si>
  <si>
    <t>รถ จยย.สายตรวจ 250 ซีซี ฮอนด้า CBR300RAF(4TH)งวด24</t>
  </si>
  <si>
    <t>รถ จยย.จราจร ขนาด 150 ซีซี ยามาฮ่า รุ่น NMAX งวด1</t>
  </si>
  <si>
    <t>รถ จยย.จราจร ขนาด 150 ซีซี ยามาฮ่า รุ่น NMAX งวด2</t>
  </si>
  <si>
    <t>รถ จยย.จราจร ขนาด 150 ซีซี ยามาฮ่า รุ่น NMAX งวด3</t>
  </si>
  <si>
    <t>รถจยย.งานสายตรวจ250ซีซี ฮอนด้า CBR300RAF(4TH)งวด25</t>
  </si>
  <si>
    <t>รถจยย.งานสายตรวจ250ซีซี ฮอนด้า CBR300RAF(4TH)งวด26</t>
  </si>
  <si>
    <t>เรือยนต์ตรวจการณ์ฯ ความยาวไม่น้อยกว่า 21 ฟุต งวด 2</t>
  </si>
  <si>
    <t>เรือยนต์ตรวจการณ์ฯ ความยาวไม่น้อยกว่า 32 ฟุต งวด 2</t>
  </si>
  <si>
    <t>รถยกพร้อมอุปกรณ์ ISUZU รุ่น NMR85EXXXS งวดที่ 1</t>
  </si>
  <si>
    <t>รถยนต์บรรทุกอเนกประสงค์ ISUZU  NPR75KXXXS งวดที่ 1</t>
  </si>
  <si>
    <t>รถ จยย.งานสืบสวน 140 ซีซี ฮอนด้า รุ่น CBR150Rงวด14</t>
  </si>
  <si>
    <t>รถ จยย.งานสืบสวน 140 ซีซี ฮอนด้า รุ่น CBR150Rงวด15</t>
  </si>
  <si>
    <t>รถ จยย.งานสืบสวน 140 ซีซี ฮอนด้า รุ่น CBR150Rงวด16</t>
  </si>
  <si>
    <t>รถ จยย.งานสืบสวนขนาด 250 ซีซี ฮอนด้า CBR300R งวด16</t>
  </si>
  <si>
    <t>รถจยย.งานสายตรวจ250ซีซี ฮอนด้า CBR300RAF(4TH)งวด27</t>
  </si>
  <si>
    <t>รถจยย.งานสายตรวจ250ซีซี ฮอนด้า CBR300RAF(4TH)งวด28</t>
  </si>
  <si>
    <t>รถจยย.งานสายตรวจ250ซีซี ฮอนด้า CBR300RAF(4TH)งวด29</t>
  </si>
  <si>
    <t>ครุภัณฑ์ไฟฟ้า</t>
  </si>
  <si>
    <t>ระบบผลิตไฟฟ้าด้วยพลังงานแสงอาทิตย์ ขนาด 20 กิโลวัต</t>
  </si>
  <si>
    <t>ระบบผลิตไฟฟ้าด้วยพลังงานแสงอาทิตย์ งวดที่ 5</t>
  </si>
  <si>
    <t>เครื่องรับ-ส่งวิทยุสื่อสารชนิดมือถือขนาดกำลังส่งไม</t>
  </si>
  <si>
    <t>ครุภัณฑ์อื่น</t>
  </si>
  <si>
    <t>ครุภัณฑ์อื่น ๆ</t>
  </si>
  <si>
    <t>เสื้อเกราะอ่อนป้องกันกระสุน</t>
  </si>
  <si>
    <t>หุ่นจำลองฝึกปฏิบัติการช่วยชีวิตขนาดครึ่งตัว</t>
  </si>
  <si>
    <t>ชุดลำจองแผล</t>
  </si>
  <si>
    <t>รายละเอียดแนบ 14</t>
  </si>
  <si>
    <t>รายละเอียดสินทรัพย์ที่หน่วยเบิกจ่ายสำนักงานตรวจคนเข้าเมืองยังไม่ได้โอนในระบบ GFMIS ให้หน่วยงานผู้ใช้งานสินทรัพย์</t>
  </si>
  <si>
    <t>รถยนต์บรรทุก(ดีเซล)ดับเบิ้ลแคปISUZU Cab4 1.9 Ddi S</t>
  </si>
  <si>
    <t>003/004</t>
  </si>
  <si>
    <t>รถยนต์นั่ง TOYOTA รุ่น NEW ALTIS 1.6G COROLLA งวด8</t>
  </si>
  <si>
    <t>007/002</t>
  </si>
  <si>
    <t>รถยนต์นั่ง TOYOTA รุ่น NEW ALTIS 1.6G COROLLA งวด9</t>
  </si>
  <si>
    <t xml:space="preserve">เครื่องอ่านหนังสือเดินทางแบบสแกน 3M,AT9000 MK2 </t>
  </si>
  <si>
    <t>002/008</t>
  </si>
  <si>
    <t xml:space="preserve">เครื่องอ่านหนังสือเดินทางเคลื่อนเอกสาร 3M,CR100M </t>
  </si>
  <si>
    <t xml:space="preserve">เครื่องพิมพ์ DOT MATRIX PRINTER,OKI,ML790 PLUS </t>
  </si>
  <si>
    <t xml:space="preserve">เครื่องพิมพ์ชนิดเลเซอร์ FUJI,DOCUMENTPRINT P355 </t>
  </si>
  <si>
    <t xml:space="preserve">เครื่องสำรองไฟฟ้า 1 KVA,CLEANLINE รุ่น L-1150D </t>
  </si>
  <si>
    <t xml:space="preserve">คอมพิวเตอร์ HP,HP 280 G2 MICROTOWER BUSINESS PC </t>
  </si>
  <si>
    <t>รายได้แผ่นดินรอนำส่งคลัง</t>
  </si>
  <si>
    <t>รายละเอียดแนบ 15</t>
  </si>
  <si>
    <t xml:space="preserve">รายละเอียดรายการรายได้แผ่นดินรอนำส่งคลังที่ไม่ได้บันทึกบัญชี ของสำนักงานตรวจคนเข้าเมือง </t>
  </si>
  <si>
    <t>สำหรับปี สิ้นสุดวันที่ 30 กันยายน 2561</t>
  </si>
  <si>
    <t>ศูนย์ต้นทุน</t>
  </si>
  <si>
    <t xml:space="preserve">กองบังคับการตรวจคนเข้าเมือง 1 </t>
  </si>
  <si>
    <t>รายได้แผ่นดิน (ทะเบียนคุม)</t>
  </si>
  <si>
    <t xml:space="preserve">ค่าธรรมเนียม </t>
  </si>
  <si>
    <t>ใบสำคัญ</t>
  </si>
  <si>
    <t>รวมค่าธรรมเนียม</t>
  </si>
  <si>
    <t>ค่าปรับ</t>
  </si>
  <si>
    <t>รวมค่าปรับ</t>
  </si>
  <si>
    <t>รวมทั้งสิ้น</t>
  </si>
  <si>
    <t>เงินสด</t>
  </si>
  <si>
    <t>บัตร</t>
  </si>
  <si>
    <t>ค่าธรรมเนียม</t>
  </si>
  <si>
    <t>คดี</t>
  </si>
  <si>
    <t>กก.1 -งานตรวจลงตรา</t>
  </si>
  <si>
    <t>ตม.76</t>
  </si>
  <si>
    <t xml:space="preserve">       -งานอนุญาตเพื่อกลับ</t>
  </si>
  <si>
    <t>ตม.8</t>
  </si>
  <si>
    <t xml:space="preserve">            -บิ๊กซีราษฎร์บูรณะ</t>
  </si>
  <si>
    <t>ตม.8LA</t>
  </si>
  <si>
    <t xml:space="preserve">            -อิมพีเรียล</t>
  </si>
  <si>
    <t xml:space="preserve">            -บิ๊กซีดอนเมือง</t>
  </si>
  <si>
    <t xml:space="preserve">       -งานใบสำคัญ </t>
  </si>
  <si>
    <t>ตม.17</t>
  </si>
  <si>
    <t>สลักหลัง</t>
  </si>
  <si>
    <t>ตรวจลงตรา</t>
  </si>
  <si>
    <t>กก.2 -งานราชการ</t>
  </si>
  <si>
    <t xml:space="preserve">       -งานธุรกิจ</t>
  </si>
  <si>
    <t xml:space="preserve">       -งานทั่วไป</t>
  </si>
  <si>
    <t xml:space="preserve">       -งานท่องเที่ยว</t>
  </si>
  <si>
    <t xml:space="preserve">       -ชุดปฏิบัติการ ม.38</t>
  </si>
  <si>
    <t xml:space="preserve">       -งานอื่น ๆ</t>
  </si>
  <si>
    <t xml:space="preserve">       -แรงงาน     -บิ๊กซีราษฎร์บูรณะ</t>
  </si>
  <si>
    <t>ป.อยู่เกิน</t>
  </si>
  <si>
    <t>ป.90วัน</t>
  </si>
  <si>
    <t>กก.3 -ตม.7</t>
  </si>
  <si>
    <t xml:space="preserve">       -ตม.8</t>
  </si>
  <si>
    <t>A</t>
  </si>
  <si>
    <t>B</t>
  </si>
  <si>
    <t>(นำส่งวันที่ 1 ต.ค.61  ปีงบประมาณ 2562)</t>
  </si>
  <si>
    <t>** ค้างส่งค่าธรรมเนียม (บัตร)</t>
  </si>
  <si>
    <t>บาท</t>
  </si>
  <si>
    <t xml:space="preserve">รวมค้างส่ง </t>
  </si>
  <si>
    <t xml:space="preserve">บาท  </t>
  </si>
  <si>
    <t>( ไม่สามารถนำส่งได้ทันในปีงบประมาณ 2561 และไม่ได้ตั้งรายได้แผ่นดินรอนำส่งคลัง ตามหนังสือกรมบัญชีกลาง ที่ กค ๐๔๒๓.๓/ว๒๒๔)</t>
  </si>
  <si>
    <t>รายละเอียดแนบ 16</t>
  </si>
  <si>
    <t>เงินประกันสัญญา</t>
  </si>
  <si>
    <t>รายละเอียดเงินประกันสัญญาที่ค้างนาน</t>
  </si>
  <si>
    <t>หน่วยงาน</t>
  </si>
  <si>
    <t>วัน เดือน ปี</t>
  </si>
  <si>
    <t>วันครบกำหนดคืนเงินประกัน</t>
  </si>
  <si>
    <t>ผลการดำเนินการ</t>
  </si>
  <si>
    <t>ที่นำฝาก</t>
  </si>
  <si>
    <t>1. หน่วยเบิกจ่าย กองการเงิน</t>
  </si>
  <si>
    <t>สบส.</t>
  </si>
  <si>
    <t>บริษัท วรจักรอินเตอร์เนชั่นแนล จำกัด</t>
  </si>
  <si>
    <t>มีหนังสือแจ้งผู้มีสิทธิให้มารับเงินเรียบร้อยแล้ว</t>
  </si>
  <si>
    <t>ร้านสยามแอร์เซอร์วิส</t>
  </si>
  <si>
    <t>บจก.เอสสแควร์ เอ็นจิเนียริ่ง</t>
  </si>
  <si>
    <t>สส.</t>
  </si>
  <si>
    <t>ห้างหุ้นส่วนจำกัด พัฒนะ</t>
  </si>
  <si>
    <t>บริษัท เดอะซิสเต็มแอดวานซ์เทจ</t>
  </si>
  <si>
    <t>ห้างหุ้นส่วนจำกัด เอสซีเอส 999</t>
  </si>
  <si>
    <t>ถอนคืนเงินประกันเรียบร้อยแล้ว</t>
  </si>
  <si>
    <t>ห้างหุ้นส่วนจำกัด อินรีคอนส์</t>
  </si>
  <si>
    <t>ห้างหุ้นส่วนจำกัด ลาภวิบูลย์กิจ</t>
  </si>
  <si>
    <t>บจก.เอ็มโอทีเรดิโอ</t>
  </si>
  <si>
    <t>หจก.ยาลาคลองทรายก่อสร้าง</t>
  </si>
  <si>
    <t>ยธ.</t>
  </si>
  <si>
    <t>บริษัท คิด เอฟเวอรี่ติง จำกัด</t>
  </si>
  <si>
    <t>บริษัท ดีไอ ทีม จำกัด</t>
  </si>
  <si>
    <t>บริษัท พี.พี. เอลิเวเตอร์ จำกัด</t>
  </si>
  <si>
    <t>ห้างหุ้นส่วนจำกัด เลิศสัมพันธ์</t>
  </si>
  <si>
    <t>บริษัท ทีแอล เอ็นจิเนียริ่ง จำกัด</t>
  </si>
  <si>
    <t>บริษัท โปรเฟลซ์ อินเตอร์เนชั่นแนล จำกัด</t>
  </si>
  <si>
    <t>บริษัท รุ่งไพบูลย์ค้าไม้</t>
  </si>
  <si>
    <t>บริษัท ดีแมทโปรดรักน์ จำกัด</t>
  </si>
  <si>
    <t>บริษัท อินโนธร จำกัด</t>
  </si>
  <si>
    <t>บริษัท สิทธิ์บูรณ์ แลนด์ แอนด์ จำกัด</t>
  </si>
  <si>
    <t>บริษัท ซี.อาร์.เอส.คอมมิวชั่น จำกัด</t>
  </si>
  <si>
    <t>บริษัท เอ็น เอสบีออฟฟิศ จำกัด</t>
  </si>
  <si>
    <t>บริษัท เอสเอสเอ็นจิเนียริ่งดิเวลลอปเม้น จำกัด</t>
  </si>
  <si>
    <t>ห้างหุ้นส่วนจำกัด เชอร์รี่ผ้าม่านและตกแต่งภายใน</t>
  </si>
  <si>
    <t>หจก.เชอรี่ผ้าม่านและตกแต่งภายใน</t>
  </si>
  <si>
    <t>บจก.เฟอร์คอม เดคคอเรทีฟ</t>
  </si>
  <si>
    <t>บจก.เฟรชเดฟ</t>
  </si>
  <si>
    <t>บจก.ทริปเปิ้ลดีไซน์แอนด์เดคคอร์</t>
  </si>
  <si>
    <t>หจก.เลิศสัมพันธ์</t>
  </si>
  <si>
    <t>หจก.เออร์บันเทค</t>
  </si>
  <si>
    <t>สพ.</t>
  </si>
  <si>
    <t>บจก.เค.ทรี.คอร์เปเรชั่น</t>
  </si>
  <si>
    <t>ห้างหุ้นส่วนจำกัด โปรดริลล์</t>
  </si>
  <si>
    <t>นายสุพันท์ เวียนอยู่</t>
  </si>
  <si>
    <t>บริษัท เอ แอนด์เอ็น พลัส จำกัด</t>
  </si>
  <si>
    <t>บริษัท บิ๊กดาต้าวิลเต็ม จำกัด</t>
  </si>
  <si>
    <t>บจก.ทรีเอชไทยเกาหลี</t>
  </si>
  <si>
    <t>บจก.เค ทรี คอร์ปอเรชั่น</t>
  </si>
  <si>
    <t>บจก.จี เอ เอ เอ็นเตอร์ไพร์ส(ไทยแลนด์)</t>
  </si>
  <si>
    <t>บจก.พรีซิพาร์ท</t>
  </si>
  <si>
    <t>บจก.โพลีเมอร์ฟอร์ม</t>
  </si>
  <si>
    <t>บจก.Glock Asia Pacific</t>
  </si>
  <si>
    <t>จต.</t>
  </si>
  <si>
    <t>บจก.เค.เอส.ซี.คลีนนิ่ง เซอรวิส</t>
  </si>
  <si>
    <t>2. หน่วยเบิกจ่าย โรงพยาบาลตำรวจ</t>
  </si>
  <si>
    <t xml:space="preserve">บริษัท สปอร์ตส เอ็นจิเนียริ่ง แอนด์ รีครีเอชั่น เอเชีย จำกัด </t>
  </si>
  <si>
    <t xml:space="preserve">บริษัท แสงเอกซัพพลาย จำกัด </t>
  </si>
  <si>
    <t xml:space="preserve">ห้างหุ้นส่วนจำกัด เอม ดี อี </t>
  </si>
  <si>
    <t>บริษัท เท็นซอฟท์ จำกัด</t>
  </si>
  <si>
    <t>บริษัท โปรเฟสชั่นแนล ลาบอราทอรี่ แมเนจเม้นท์ จำกัด</t>
  </si>
  <si>
    <t xml:space="preserve">บริษัท เยนเนรัล คอมเทค จำกัด </t>
  </si>
  <si>
    <t>บริษัท มอร์ เทรดดิ้ง จำกัด</t>
  </si>
  <si>
    <t>ร้านทานตะวันเทรดดิ้ง</t>
  </si>
  <si>
    <t>บริษัท เมดิทอป จำกัด</t>
  </si>
  <si>
    <t>3. หน่วยเบิกจ่าย กองบัญชาการตำรวจสันติบาล</t>
  </si>
  <si>
    <t>ก.ย. 2547</t>
  </si>
  <si>
    <t>บริษัท เพชรน้ำดำดีแอนเอ็น</t>
  </si>
  <si>
    <t xml:space="preserve"> ธ.ค.49</t>
  </si>
  <si>
    <t>หจก.เพชรนายม</t>
  </si>
  <si>
    <t>ร้านดำรงรักษ์</t>
  </si>
  <si>
    <t>หจก.ส.เจริญกิจเพชรบุรีก่อสร้าง</t>
  </si>
  <si>
    <t>หจก.ไอซีแลนด์</t>
  </si>
  <si>
    <t>เม.ย.51</t>
  </si>
  <si>
    <t>หจก.ช.ศิลาโรจน์</t>
  </si>
  <si>
    <t>ก.ค.57</t>
  </si>
  <si>
    <t>บ.ไอดีลเอ็มแอล</t>
  </si>
  <si>
    <t>ธ.ค.51</t>
  </si>
  <si>
    <t>บ.พีเคจูเนียร์อินเตอร์ชั่นแนล</t>
  </si>
  <si>
    <t>บ.สหธุรกิจ</t>
  </si>
  <si>
    <t>ธ.ค.58</t>
  </si>
  <si>
    <t>น.ส.จิราพร งามสุริยโรจน์</t>
  </si>
  <si>
    <t>ก.ย.59</t>
  </si>
  <si>
    <t>บ.แอ็ดวานซ์อารัม</t>
  </si>
  <si>
    <t>ม.ค.60</t>
  </si>
  <si>
    <t xml:space="preserve">บ.ทีแอล เอ็นจิเนียริ่ง </t>
  </si>
  <si>
    <t>ก.ย.60</t>
  </si>
  <si>
    <t xml:space="preserve">                                                        </t>
  </si>
  <si>
    <t>รายละเอียดแนบ 17</t>
  </si>
  <si>
    <t>โรงพยาบาลตำรวจ สำนักงานตำรวจแห่งชาติ</t>
  </si>
  <si>
    <t>รายได้เหลื่อมปี รายได้ค่ารักษาพยาลบาล 4301020104</t>
  </si>
  <si>
    <t>วันที่จาก 1 ตุลาคม 2561 - 31 ธันวาคม 2561</t>
  </si>
  <si>
    <t>โดยปรับกับรหัส 3102 - 0101010000 รายได้สูง (ต่ำ) กว่าค่าใช้จ่ายสะสมยกมา</t>
  </si>
  <si>
    <t>คำอธิบาย</t>
  </si>
  <si>
    <t>รายได้สูง/(ต่ำ)กว่าค่าใช้จ่ายสะสมยกมา</t>
  </si>
  <si>
    <t>ลูกหนี้ค่าตรวจสุขภาพ เวชศาสตร์</t>
  </si>
  <si>
    <t>JVบ3620004</t>
  </si>
  <si>
    <t>ตั้งลูกหนี้ค่าตรวจสุขภาพ เวชศาสตร์ </t>
  </si>
  <si>
    <t>หน่วยงาน : ฝอ.บก.น.1 จว.กรุงเทพฯ</t>
  </si>
  <si>
    <t>หน่วยงาน : บก.อก.บช.น. จว.กรุงเทพฯ</t>
  </si>
  <si>
    <t>JVบ3620104.1</t>
  </si>
  <si>
    <t>ลดยอดลูกหนี้ค่าตรวจสุขภาพ เวชศาสตร์892/61</t>
  </si>
  <si>
    <t>ลูกหนี้กรมบัญชีกลาง</t>
  </si>
  <si>
    <t>JVบ3620138</t>
  </si>
  <si>
    <t>ตั้งลูกหนี้กรมบัญชีกลาง IPD(ปรับปรุง)24ส.ค.-30ก.ย.</t>
  </si>
  <si>
    <t>JVบ3620181</t>
  </si>
  <si>
    <t>ตั้งลูกหนี้กรมบัญชีกลาง IPD1/62 ยส.รพ.ตร.</t>
  </si>
  <si>
    <t>JVบ3620182</t>
  </si>
  <si>
    <t>ตั้งลูกหนี้กรมบัญชีกลาง IPD2/62 ยส.รพ.ตร.</t>
  </si>
  <si>
    <t>ลูกหนี้กองทุนทดแทน/รัฐวิสาหกิจ</t>
  </si>
  <si>
    <t>JVบ3620076</t>
  </si>
  <si>
    <t>ตั้งล/น. นายสมคิด คำปันปู่ 627/61 ปี 61</t>
  </si>
  <si>
    <t>JVบ3620127</t>
  </si>
  <si>
    <t>ปรับปรุงลูกหนี้รัฐวิสาหกิจ</t>
  </si>
  <si>
    <t>JVบ3620131</t>
  </si>
  <si>
    <t>ตั้งลูกหนี้กองทุน ต.09/61</t>
  </si>
  <si>
    <t>รวม รายได้ค่ารักษาพยาบาลปี 2561 บันทึกเหลื่อมปี</t>
  </si>
  <si>
    <t>รายได้จากการขายสินค้าและบริการ ปี 2561 บันทึกเหลื่อมปี</t>
  </si>
  <si>
    <t>รายได้ค่ารักษาพยาบาล</t>
  </si>
  <si>
    <t>รายได้ค่ารักษาพยาบาล 30 บาท</t>
  </si>
  <si>
    <t>รายได้ค่ารักษาพยาบาลกองทุน</t>
  </si>
  <si>
    <t>รายละเอียดแนบ 18</t>
  </si>
  <si>
    <t>รายได้จากการดำเนินกิจการสถานีวิทยุกระจายเสียง</t>
  </si>
  <si>
    <t>สำหรับปีสิ้นสุดวันที่ 30 กันยายน 2561</t>
  </si>
  <si>
    <t>สถานีวิทยุกระจายเสียง/สังกัด</t>
  </si>
  <si>
    <t>จำนวน (บาท)</t>
  </si>
  <si>
    <t>จากการสุ่มตรวจสอบ</t>
  </si>
  <si>
    <t>สังกัด กองบัญชาการตำรวจสันติบาล</t>
  </si>
  <si>
    <t>สถานีวิทยุกระจายเสียง ราชดำริสัมพันธ์</t>
  </si>
  <si>
    <t>นครราชสีมา</t>
  </si>
  <si>
    <t>อยู่ระหว่างกรมบัญชีกลางพิจารณาอนุมัติ</t>
  </si>
  <si>
    <t>ลำพูน</t>
  </si>
  <si>
    <t>ระยอง</t>
  </si>
  <si>
    <t>ชุมพร</t>
  </si>
  <si>
    <t>จากการออกจดหมายบันทึกสอบถาม</t>
  </si>
  <si>
    <t>สังกัด กองตำรวจสื่อสาร</t>
  </si>
  <si>
    <t>สถานีวิทยุกระจายเสียงพิทักษ์สันติราษฎ์</t>
  </si>
  <si>
    <t>กรุงเทพฯ</t>
  </si>
  <si>
    <t>ขอนแก่น</t>
  </si>
  <si>
    <t>อุบลราชธานี</t>
  </si>
  <si>
    <t>เชียงใหม่</t>
  </si>
  <si>
    <t>พิษณุโลก</t>
  </si>
  <si>
    <t>นครสวรรค์</t>
  </si>
  <si>
    <t>สุราษฎร์ธานี</t>
  </si>
  <si>
    <t>นครศรีธรรมราช</t>
  </si>
  <si>
    <t>สงขลา</t>
  </si>
  <si>
    <t>สังกัด กองบัญชาการตำรวจตระเวนชายแดน</t>
  </si>
  <si>
    <t>สถานีวิทยุกระจายเสียงตำรวจตระเวนชายแดน</t>
  </si>
  <si>
    <t>ตาก</t>
  </si>
  <si>
    <t>กาญจนบุรี</t>
  </si>
  <si>
    <t>อุดรธานี</t>
  </si>
  <si>
    <t>ประจวบคีรีขันธ์</t>
  </si>
  <si>
    <t>ชัยภูมิ</t>
  </si>
  <si>
    <t>ยโสธร</t>
  </si>
  <si>
    <t>แพร่</t>
  </si>
  <si>
    <t>สังกัด กองบังคับการปราบปราม</t>
  </si>
  <si>
    <t xml:space="preserve">สถานีวิทยุกระจายเสียง เสียงสามยอด </t>
  </si>
  <si>
    <t>สถานีวิทยุกระจายเสียง เสียงสามยอด AM</t>
  </si>
  <si>
    <t>สถานีวิทยุกระจายเสียง เสียงสามยอด FM</t>
  </si>
  <si>
    <t>ภูเก็ต</t>
  </si>
  <si>
    <t>สังกัด ตำรวจภูธรภาค 4</t>
  </si>
  <si>
    <t>สถานีวิทยุกระจายเสียง ตำรวจภูธรภาค 4</t>
  </si>
  <si>
    <t>ร้อยเอ็ด</t>
  </si>
  <si>
    <t>สกลนคร</t>
  </si>
  <si>
    <t>เลย</t>
  </si>
  <si>
    <t>สังกัด ตำรวจภูธรภาค 5</t>
  </si>
  <si>
    <t>สถานีวิทยุกระจายเสียง ตำรวจภูธรภาค 5</t>
  </si>
  <si>
    <t>ลำปาง</t>
  </si>
  <si>
    <t>พะเยา</t>
  </si>
  <si>
    <t>เชียงราย</t>
  </si>
  <si>
    <t>สังกัด ตำรวจภูธรภาค 6</t>
  </si>
  <si>
    <t>สถานีวิทยุกระจายเสียง ตำรวจภูธรภาค 6</t>
  </si>
  <si>
    <t>พิจิตร</t>
  </si>
  <si>
    <t>กำแพงเพชร</t>
  </si>
  <si>
    <t>เพชรบูรณ์</t>
  </si>
  <si>
    <t>อุตรดิตถ์</t>
  </si>
  <si>
    <t>สังกัด ตำรวจภูธรภาค 8</t>
  </si>
  <si>
    <t>สถานีวิทยุกระจายเสียง ตำรวจภูธรภาค 8</t>
  </si>
  <si>
    <t>พังงา</t>
  </si>
  <si>
    <t>สังกัด ตำรวจภูธรภาค 9</t>
  </si>
  <si>
    <t>สถานีวิทยุกระจายเสียง ตำรวจภูธรภาค 9</t>
  </si>
  <si>
    <t>พัทลุง</t>
  </si>
  <si>
    <t>ตรัง</t>
  </si>
  <si>
    <t>สตูล</t>
  </si>
  <si>
    <t>นราธิวาส</t>
  </si>
  <si>
    <t>รายละเอียดแนบ 19</t>
  </si>
  <si>
    <t>รายได้เงินนอกงบประมาณ</t>
  </si>
  <si>
    <t>รายละเอียดเงินรางวัลที่จ่ายให้เจ้าหน้าที่ผู้ปฏิบัติงาน บันทึกบัญชีผิด ใช้บัญชีเงินรับฝากอื่น 2111020199</t>
  </si>
  <si>
    <t>วันที่เอกสาร</t>
  </si>
  <si>
    <t>เลขที่เอกสาร</t>
  </si>
  <si>
    <t>แหล่งของเงิน</t>
  </si>
  <si>
    <t>ข้อความส่วนหัวเอกสาร</t>
  </si>
  <si>
    <t>บัญชีเงินฝาก</t>
  </si>
  <si>
    <t>RB</t>
  </si>
  <si>
    <t>R610000017</t>
  </si>
  <si>
    <t>IFW17100000018546816R01</t>
  </si>
  <si>
    <t>R610000035</t>
  </si>
  <si>
    <t>IFW18100000001637285R01</t>
  </si>
  <si>
    <t>R610000032</t>
  </si>
  <si>
    <t>IFW18100000001009320R01</t>
  </si>
  <si>
    <t>R610000043</t>
  </si>
  <si>
    <t>IFW18100000002544476R01</t>
  </si>
  <si>
    <t>R610000041</t>
  </si>
  <si>
    <t>IFW18100000002418802R01</t>
  </si>
  <si>
    <t>R610000045</t>
  </si>
  <si>
    <t>IFW18100000003490329R01</t>
  </si>
  <si>
    <t>R610000054</t>
  </si>
  <si>
    <t>IFW18100000005120964R01</t>
  </si>
  <si>
    <t>R610000058</t>
  </si>
  <si>
    <t>IFW18100000005751177R01</t>
  </si>
  <si>
    <t>R610000064</t>
  </si>
  <si>
    <t>IFW18100000006921861R01</t>
  </si>
  <si>
    <t>R610000072</t>
  </si>
  <si>
    <t>IFW18100000008573306R01</t>
  </si>
  <si>
    <t>R610000076</t>
  </si>
  <si>
    <t>IFW18100000008571034R01</t>
  </si>
  <si>
    <t>R610000087</t>
  </si>
  <si>
    <t>IFW18100000010421052R01</t>
  </si>
  <si>
    <t>R610000098</t>
  </si>
  <si>
    <t>IFW18100000013205842R01</t>
  </si>
  <si>
    <t>R610000104</t>
  </si>
  <si>
    <t>IFW18100000014185488R01</t>
  </si>
  <si>
    <t>R610000109</t>
  </si>
  <si>
    <t>IFW18100000015892285R01</t>
  </si>
  <si>
    <t>R610000118</t>
  </si>
  <si>
    <t>IFW18100000017381847R01</t>
  </si>
  <si>
    <t>รายละเอียดแนบ 20</t>
  </si>
  <si>
    <t>รายละเอียดเงินค่าธรรมเนียมตรวจคนเข้าเมืองเพื่อเสริมงบประมาณรายจ่ายโอนคืน บันทึกบัญชีผิด ลดยอดบัญชีเงินรับฝากอื่น 2111020199</t>
  </si>
  <si>
    <t>N3</t>
  </si>
  <si>
    <t>0026.164/086</t>
  </si>
  <si>
    <t>โอนเงินฝากคลังค่าธรรมเนียมตรวจคนเข้าเมือง (รายได้อนุญาตต่างด้าว) ปีงบประมาณ 2561 ที่เกินจากการอนุญาตของกระทรวงการคลังปี 2561    ในวงเงินไม่เกิน 1,400,000,000.00 บาท เป็นรายได้แผ่นดิน จากรายงานแสดงการเคลื่อนไหวเงินฝากกระทรวงการคลังตั้งแต่ 1/11/2560 - 4/1/2561 พบว่าหน่วยงานในสังกัด สตม. ได้หักเงินดังกล่าวนำฝากเข้าบัญชี สตม. แล้ว 2,173,994,608.00 บาท จึงมีเงินที่ต้องคืน 773,994,608.00 บาท</t>
  </si>
  <si>
    <t>N7</t>
  </si>
  <si>
    <t>กค 0420.1/ว78</t>
  </si>
  <si>
    <t>ขอถอนคืนเงินรายได้ผลักส่งเกินจาก N3 เงินฝากกระทรวงการคลังตั้งแต่ 1/11/2560 - 4/1/2561 (2,173,965,808.00 - 2,173,994,608.00)</t>
  </si>
  <si>
    <t>0029.164/5343</t>
  </si>
  <si>
    <t>โอนเงินฝากคลังค่าธรรมเนียมตรวจคนเข้าเมือง (รายได้อนุญาตต่างด้าว) ปีงบประมาณ 2561 ที่เกินจากการอนุญาตของกระทรวงการคลังปี 2561     ไม่เกิน 745,753,935.00 บาท เป็นรายได้แผ่นดิน จากรายงานแสดงการเคลื่อนไหวเงินฝากกระทรวงการคลังตั้งแต่ 7/6/2561 - 30/6/2561 พบว่าหน่วยงานในสังกัด สตม. ได้หักเงินดังกล่าวนำฝากเข้าบัญชี สตม. 788,096,752.00 บาท จึงมีเงินที่ต้องคืน 42,342,817.00 บาท</t>
  </si>
  <si>
    <t>รายละเอียดแนบ 21</t>
  </si>
  <si>
    <t>รายได้แผ่นดิน</t>
  </si>
  <si>
    <t>รายละเอียดผลต่างสำนักงานตรวจคนเข้าเมือง ศูนย์ต้นทุน บก.ตม.1 และบก.สส.สตม.</t>
  </si>
  <si>
    <t>ข้อมูลจากรายงานและบัญชีแยกประเภท</t>
  </si>
  <si>
    <t>รดค่าปรับคดี 4201020103</t>
  </si>
  <si>
    <t>รดไม่ใช่ภาษีจัดสรรเป็นเงินนอก งปม. 4207010101</t>
  </si>
  <si>
    <t>รดนอกงบประมาณ 4301020108</t>
  </si>
  <si>
    <t>เงินรับฝากอื่น 2111020199</t>
  </si>
  <si>
    <t>เงินรับฝากจากเงินทุนหมุนเวียน 2111020102</t>
  </si>
  <si>
    <t>เงินรางวัล</t>
  </si>
  <si>
    <t>ค่าใช้จ่ายดำเนินงาน</t>
  </si>
  <si>
    <t>กองทุนสืบสวน</t>
  </si>
  <si>
    <t>บก.ตม.1</t>
  </si>
  <si>
    <t>บก.สส.สตม.</t>
  </si>
  <si>
    <t>รายงานการจัดเก็บและนำส่งเงินเข้าเงินรางวัล</t>
  </si>
  <si>
    <t>1</t>
  </si>
  <si>
    <t>2</t>
  </si>
  <si>
    <t>3</t>
  </si>
  <si>
    <t>4 = 1 + 2 + 3</t>
  </si>
  <si>
    <t>บัญชีแยกประเภท รดค่าปรับคดี</t>
  </si>
  <si>
    <t>5</t>
  </si>
  <si>
    <t>6</t>
  </si>
  <si>
    <t>7</t>
  </si>
  <si>
    <t>8 = 5 + 6 + 7</t>
  </si>
  <si>
    <t>= 4 - 8</t>
  </si>
  <si>
    <t>รายได้ต่ำไป</t>
  </si>
  <si>
    <t>บัญชีแยกประเภท รดไม่ใช่ภาษีอื่นจัดสรรเป็นเงินนอก งปม.</t>
  </si>
  <si>
    <t>9</t>
  </si>
  <si>
    <t xml:space="preserve"> 9</t>
  </si>
  <si>
    <t>= 4 - 9</t>
  </si>
  <si>
    <t>บัญชีแยกประเภท รดนอกงบประมาณ</t>
  </si>
  <si>
    <t>= 1 - 2</t>
  </si>
  <si>
    <t>บัญชีแยกประเภท เงินรับฝากอื่น</t>
  </si>
  <si>
    <t>4</t>
  </si>
  <si>
    <t>= 3 - 4</t>
  </si>
  <si>
    <t>เงินรับฝากอื่นสูงไป</t>
  </si>
  <si>
    <r>
      <t xml:space="preserve">บัญชีแยกประเภท เงินรับฝากจากเงินทุนหมุนเวียน </t>
    </r>
    <r>
      <rPr>
        <sz val="12"/>
        <color theme="1"/>
        <rFont val="TH SarabunPSK"/>
        <family val="2"/>
      </rPr>
      <t>(ไม่รวมดอกเบี้ย)</t>
    </r>
  </si>
  <si>
    <t>= 5 - 6</t>
  </si>
  <si>
    <t>เงินรับฝากจากเงินทุนหมุนเวียนต่ำไป</t>
  </si>
  <si>
    <t>บัญชีแยกประเภท รายได้ค่าปรับอื่น</t>
  </si>
  <si>
    <t>รายละเอียดแนบ 22</t>
  </si>
  <si>
    <t>รายละเอียดรายการที่ไม่ได้บันทึกบัญชีรายได้ค่าธรรมเนียมการบริการอื่นคู่กับบัญชีรายได้ที่ไม่ใช่ภาษีจัดสรรเป็นเงินนอกงบประมาณ</t>
  </si>
  <si>
    <t>คธน.61 ตม.1</t>
  </si>
  <si>
    <t>JZ</t>
  </si>
  <si>
    <t>รายละเอียดแนบ 23</t>
  </si>
  <si>
    <t>รายงานการจัดเก็บและนำส่งเงินเข้าเงินรางวัล กองทุนค่าใช้จ่ายในการดำเนินงาน ตาม พ.ร.บ.คนเข้าเมือง พ.ศ. 2522</t>
  </si>
  <si>
    <t xml:space="preserve">  ตั้งแต่ 26 - 30 ก.ย.2561</t>
  </si>
  <si>
    <t>กรณี</t>
  </si>
  <si>
    <t>วันเดือนปี</t>
  </si>
  <si>
    <t>จัดสรรเงินนอก ค่าปรับ</t>
  </si>
  <si>
    <t>ค่าปรับคดี</t>
  </si>
  <si>
    <t>ที่ได้รับทั้งหมด</t>
  </si>
  <si>
    <t>จำนวนเงินค่าปรับที่หักไว้</t>
  </si>
  <si>
    <t>AH5+AH6+AH7+AH8+AH10+AH11+AH13+AH16+AH17+AH18+AH28+AH34+AH42+AH51+AH12+AH14+AH15+AH24+AH37+AH43+AH26+360</t>
  </si>
  <si>
    <t>รดนอก</t>
  </si>
  <si>
    <t>3/4</t>
  </si>
  <si>
    <t>รดค่าปรับอื่น 4201020199</t>
  </si>
  <si>
    <t>จัดสรรเป็นเงินนอก 4207010101</t>
  </si>
  <si>
    <t xml:space="preserve">นำฝาก </t>
  </si>
  <si>
    <t>กรณีจับกุม</t>
  </si>
  <si>
    <t>เงินรับฝกอื่น</t>
  </si>
  <si>
    <t>1/4</t>
  </si>
  <si>
    <t xml:space="preserve">3/4 รดเงินนอก 360 1/4 เงินรับฝากอื่น 120 </t>
  </si>
  <si>
    <t>ธ.กรุงไทย</t>
  </si>
  <si>
    <t>เปรียบเทียบปรับ</t>
  </si>
  <si>
    <t>(ร้อยละ 80)</t>
  </si>
  <si>
    <t>(ร้อยละ 20)</t>
  </si>
  <si>
    <t>ที่หน่วยงาน</t>
  </si>
  <si>
    <t>กรณีไม่จับกุม</t>
  </si>
  <si>
    <t>(3/4 ของ 80%)</t>
  </si>
  <si>
    <t>(1/4 ของ 80%)</t>
  </si>
  <si>
    <t>(99% ของ 20%)</t>
  </si>
  <si>
    <t>(1% ของ 20%)</t>
  </si>
  <si>
    <t>รดนอก 240</t>
  </si>
  <si>
    <t>(ร้อยละ 60)</t>
  </si>
  <si>
    <t>(ร้อยละ 40)</t>
  </si>
  <si>
    <t>(บาท)</t>
  </si>
  <si>
    <t>(3/4 ของ 60%)</t>
  </si>
  <si>
    <t>(1/4 ของ 60%)</t>
  </si>
  <si>
    <t>(99% ของ 40%)</t>
  </si>
  <si>
    <t>(1% ของ 40%)</t>
  </si>
  <si>
    <t>จับกุม</t>
  </si>
  <si>
    <t>ไม่จับกุม</t>
  </si>
  <si>
    <t>แพรเก็บต่าง GL 12960-5760 11520-10560 9900-9660 รวมต่าง 8400</t>
  </si>
  <si>
    <t>แพรเก็บต่าง GL ไม่ได้เก็บ 2 ยอดแรก 4000+120 =4120</t>
  </si>
  <si>
    <t xml:space="preserve">แพรเก็บต่าง GL ไม่ได้เก็บ 2 ยอดแรก 3960+316.8 =4276.8 </t>
  </si>
  <si>
    <t>รายละเอียดแนบ 24</t>
  </si>
  <si>
    <t>รายละเอียดค่าปฏิบัติงานนอกเวลาราชการ</t>
  </si>
  <si>
    <t>สำนักงานตรวจคนเข้าเมือง สำนักงานตำรวจแห่งชาติ</t>
  </si>
  <si>
    <t>จัดเก็บเดือน</t>
  </si>
  <si>
    <t>จ่ายเดือน</t>
  </si>
  <si>
    <t>จำนวนที่จัดเก็บ</t>
  </si>
  <si>
    <t>จำนวนที่จ่าย</t>
  </si>
  <si>
    <t>คงเหลือส่งคืนเป็นรายได้แผ่นดิน</t>
  </si>
  <si>
    <t>(2)</t>
  </si>
  <si>
    <t>(3)</t>
  </si>
  <si>
    <t>(1)</t>
  </si>
  <si>
    <t>(1) รวมค่าทำการล่วงเวลาที่จัดเก็บในปีงบประมาณ 2561  จ่ายในปีงบประมาณ 2562 (ส.ค.-ก.ย. 61)</t>
  </si>
  <si>
    <t>(2) รวมค่าทำการล่วงเวลาที่จัดเก็บในปีงบประมาณ 2560  จ่ายในปีงบประมาณ 2561 (ส.ค.-ก.ย. 60)</t>
  </si>
  <si>
    <t>(3) รวมค่าทำการล่วงเวลาที่จัดเก็บในปีงบประมาณ 2561  จ่ายในปีงบประมาณ 2561 (ต.ค.60-ก.ค.61)</t>
  </si>
  <si>
    <t>(2)+(3)</t>
  </si>
  <si>
    <t>รายละเอียดแนบ 25</t>
  </si>
  <si>
    <t>รายละเอียดการแบ่งจ่ายเงินค่าปรับไม่มีการจับกุม</t>
  </si>
  <si>
    <t>เดือนกันยายน 2560 ถึง เดือนกันยายน 2561</t>
  </si>
  <si>
    <t>หน่วย:บาท</t>
  </si>
  <si>
    <t>แบ่งจ่ายเดือน</t>
  </si>
  <si>
    <t>เงินค่าปรับส่วน 60%</t>
  </si>
  <si>
    <t>เงินรางวัล 3/4 ของ 60%</t>
  </si>
  <si>
    <t>ค่าใช้จ่ายในการดำเนินงาน 1/4 ของ 60%</t>
  </si>
  <si>
    <t>(1) รวมค่าทำการล่วงเวลาที่จัดเก็บในปีงบประมาณ 2561  จ่ายในปีงบประมาณ 2562 (ก.ย. 61)</t>
  </si>
  <si>
    <t>(2) รวมค่าทำการล่วงเวลาที่จัดเก็บในปีงบประมาณ 2560  จ่ายในปีงบประมาณ 2561 (ก.ย. 60)</t>
  </si>
  <si>
    <t>(3) รวมค่าทำการล่วงเวลาที่จัดเก็บในปีงบประมาณ 2561  จ่ายในปีงบประมาณ 2561 (ต.ค.60-ส.ค.61)</t>
  </si>
  <si>
    <t xml:space="preserve">รายการข้อคลาดเคลื่อนดังกล่าวส่งผลให้บัญชีค่าใช้จ่ายปี 2560 ต่ำไป และบัญชีค่าใช้จ่ายปี 2561 สูงไป ปีงบประมาณ พ.ศ.2562 </t>
  </si>
  <si>
    <t>(ปีปัจจุบัน) จึงไม่ต้องปรับปรุงรายการทางบัญชี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</si>
</sst>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87" formatCode="_(&quot;$&quot;* #,##0.00_);_(&quot;$&quot;* \(#,##0.00\);_(&quot;$&quot;* &quot;-&quot;??_);_(@_)"/>
    <numFmt numFmtId="188" formatCode="_(* #,##0.00_);_(* \(#,##0.00\);_(* &quot;-&quot;??_);_(@_)"/>
    <numFmt numFmtId="189" formatCode="[$-1070000]d/m/yy;@"/>
    <numFmt numFmtId="190" formatCode="[$-107041E]d\ mmm\ yy;@"/>
    <numFmt numFmtId="191" formatCode="_(* #,##0_);_(* \(#,##0\);_(* &quot;-&quot;??_);_(@_)"/>
    <numFmt numFmtId="192" formatCode="_-* #,##0_-;\-* #,##0_-;_-* &quot;-&quot;??_-;_-@_-"/>
    <numFmt numFmtId="193" formatCode="#,##0.00;\(#,##0.00\)"/>
    <numFmt numFmtId="194" formatCode="_(* #,##0.00_);_(* \(#,##0.00\);_(* &quot;-&quot;_);_(@_)"/>
    <numFmt numFmtId="195" formatCode="0.000"/>
    <numFmt numFmtId="196" formatCode="[$-1070000]d/mm/yyyy;@"/>
    <numFmt numFmtId="197" formatCode="dd\ mmm\ yyyy"/>
    <numFmt numFmtId="198" formatCode="#,##0_);\(#,##0\)"/>
  </numFmts>
  <fonts count="3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b/>
      <sz val="10"/>
      <color rgb="FFFF0000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TH SarabunPSK"/>
      <family val="2"/>
    </font>
    <font>
      <sz val="17"/>
      <color theme="1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rgb="FF000000"/>
      <name val="TH SarabunPSK"/>
      <family val="2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545454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u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7">
    <xf numFmtId="0" fontId="0" fillId="0" borderId="0"/>
    <xf numFmtId="188" fontId="4" fillId="0" borderId="0" applyFont="0" applyFill="0" applyBorder="0" applyAlignment="0" applyProtection="0"/>
    <xf numFmtId="0" fontId="6" fillId="0" borderId="0"/>
    <xf numFmtId="188" fontId="6" fillId="0" borderId="0" applyFont="0" applyFill="0" applyBorder="0" applyAlignment="0" applyProtection="0"/>
    <xf numFmtId="0" fontId="6" fillId="0" borderId="0"/>
    <xf numFmtId="188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2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6" fillId="0" borderId="0"/>
    <xf numFmtId="0" fontId="2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963">
    <xf numFmtId="0" fontId="0" fillId="0" borderId="0" xfId="0"/>
    <xf numFmtId="188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horizontal="center" vertical="center" wrapText="1"/>
    </xf>
    <xf numFmtId="188" fontId="7" fillId="0" borderId="0" xfId="2" applyNumberFormat="1" applyFont="1" applyAlignment="1">
      <alignment vertical="center"/>
    </xf>
    <xf numFmtId="188" fontId="8" fillId="0" borderId="6" xfId="0" applyNumberFormat="1" applyFont="1" applyBorder="1" applyAlignment="1">
      <alignment vertical="center"/>
    </xf>
    <xf numFmtId="188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88" fontId="5" fillId="0" borderId="0" xfId="1" applyFont="1" applyAlignment="1">
      <alignment horizontal="center" vertical="center"/>
    </xf>
    <xf numFmtId="188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88" fontId="8" fillId="0" borderId="0" xfId="1" applyFont="1" applyAlignment="1">
      <alignment horizontal="center" vertical="center"/>
    </xf>
    <xf numFmtId="188" fontId="8" fillId="0" borderId="0" xfId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7" fontId="5" fillId="0" borderId="0" xfId="0" applyNumberFormat="1" applyFont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189" fontId="7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188" fontId="7" fillId="0" borderId="5" xfId="2" applyNumberFormat="1" applyFont="1" applyBorder="1" applyAlignment="1">
      <alignment vertical="center"/>
    </xf>
    <xf numFmtId="190" fontId="7" fillId="0" borderId="5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189" fontId="7" fillId="0" borderId="3" xfId="2" applyNumberFormat="1" applyFont="1" applyBorder="1" applyAlignment="1">
      <alignment horizontal="center" vertical="center"/>
    </xf>
    <xf numFmtId="188" fontId="7" fillId="0" borderId="3" xfId="2" applyNumberFormat="1" applyFont="1" applyBorder="1" applyAlignment="1">
      <alignment vertical="center"/>
    </xf>
    <xf numFmtId="190" fontId="7" fillId="0" borderId="3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189" fontId="7" fillId="0" borderId="4" xfId="2" applyNumberFormat="1" applyFont="1" applyBorder="1" applyAlignment="1">
      <alignment horizontal="center" vertical="center"/>
    </xf>
    <xf numFmtId="188" fontId="7" fillId="0" borderId="4" xfId="2" applyNumberFormat="1" applyFont="1" applyBorder="1" applyAlignment="1">
      <alignment vertical="center"/>
    </xf>
    <xf numFmtId="190" fontId="7" fillId="0" borderId="4" xfId="2" applyNumberFormat="1" applyFont="1" applyBorder="1" applyAlignment="1">
      <alignment horizontal="center" vertical="center"/>
    </xf>
    <xf numFmtId="188" fontId="5" fillId="0" borderId="7" xfId="0" applyNumberFormat="1" applyFont="1" applyBorder="1" applyAlignment="1">
      <alignment vertical="center"/>
    </xf>
    <xf numFmtId="0" fontId="5" fillId="0" borderId="0" xfId="6" applyFont="1" applyAlignment="1">
      <alignment horizontal="center"/>
    </xf>
    <xf numFmtId="0" fontId="8" fillId="0" borderId="0" xfId="6" applyFont="1"/>
    <xf numFmtId="43" fontId="8" fillId="0" borderId="0" xfId="7" applyFont="1"/>
    <xf numFmtId="0" fontId="5" fillId="0" borderId="0" xfId="6" applyFont="1"/>
    <xf numFmtId="43" fontId="5" fillId="0" borderId="0" xfId="7" applyFont="1"/>
    <xf numFmtId="192" fontId="5" fillId="0" borderId="0" xfId="7" applyNumberFormat="1" applyFont="1"/>
    <xf numFmtId="43" fontId="5" fillId="0" borderId="0" xfId="7" applyFont="1" applyAlignment="1">
      <alignment horizontal="center"/>
    </xf>
    <xf numFmtId="0" fontId="5" fillId="0" borderId="0" xfId="6" applyFont="1" applyAlignment="1">
      <alignment horizontal="left" indent="2"/>
    </xf>
    <xf numFmtId="0" fontId="8" fillId="0" borderId="0" xfId="6" applyFont="1" applyAlignment="1">
      <alignment horizontal="left" indent="3"/>
    </xf>
    <xf numFmtId="43" fontId="8" fillId="0" borderId="8" xfId="7" applyFont="1" applyBorder="1"/>
    <xf numFmtId="43" fontId="5" fillId="0" borderId="9" xfId="7" applyFont="1" applyBorder="1"/>
    <xf numFmtId="43" fontId="5" fillId="0" borderId="8" xfId="7" applyFont="1" applyBorder="1"/>
    <xf numFmtId="43" fontId="5" fillId="0" borderId="10" xfId="7" applyFont="1" applyBorder="1"/>
    <xf numFmtId="0" fontId="5" fillId="0" borderId="0" xfId="6" applyFont="1" applyAlignment="1">
      <alignment horizontal="left"/>
    </xf>
    <xf numFmtId="0" fontId="5" fillId="0" borderId="0" xfId="6" applyFont="1" applyAlignment="1">
      <alignment horizontal="left" indent="3"/>
    </xf>
    <xf numFmtId="43" fontId="5" fillId="0" borderId="6" xfId="7" applyFont="1" applyBorder="1"/>
    <xf numFmtId="43" fontId="5" fillId="0" borderId="11" xfId="7" applyFont="1" applyBorder="1"/>
    <xf numFmtId="43" fontId="8" fillId="0" borderId="0" xfId="7" applyFont="1" applyAlignment="1">
      <alignment horizontal="center"/>
    </xf>
    <xf numFmtId="193" fontId="5" fillId="0" borderId="0" xfId="7" applyNumberFormat="1" applyFont="1"/>
    <xf numFmtId="43" fontId="12" fillId="0" borderId="0" xfId="7" applyFont="1"/>
    <xf numFmtId="0" fontId="13" fillId="0" borderId="0" xfId="6" applyFont="1"/>
    <xf numFmtId="43" fontId="13" fillId="0" borderId="0" xfId="7" applyFont="1"/>
    <xf numFmtId="0" fontId="14" fillId="0" borderId="0" xfId="6" applyFont="1" applyAlignment="1">
      <alignment horizontal="center" vertical="center" wrapText="1"/>
    </xf>
    <xf numFmtId="0" fontId="11" fillId="0" borderId="0" xfId="6" applyAlignment="1">
      <alignment horizontal="center" vertical="center" wrapText="1"/>
    </xf>
    <xf numFmtId="0" fontId="14" fillId="2" borderId="0" xfId="6" applyFont="1" applyFill="1"/>
    <xf numFmtId="0" fontId="14" fillId="0" borderId="0" xfId="6" applyFont="1"/>
    <xf numFmtId="4" fontId="14" fillId="2" borderId="0" xfId="6" applyNumberFormat="1" applyFont="1" applyFill="1"/>
    <xf numFmtId="0" fontId="11" fillId="2" borderId="0" xfId="6" applyFill="1"/>
    <xf numFmtId="4" fontId="15" fillId="0" borderId="0" xfId="6" applyNumberFormat="1" applyFont="1"/>
    <xf numFmtId="0" fontId="11" fillId="0" borderId="0" xfId="6"/>
    <xf numFmtId="0" fontId="10" fillId="0" borderId="0" xfId="8" applyFont="1" applyAlignment="1">
      <alignment vertical="center"/>
    </xf>
    <xf numFmtId="188" fontId="10" fillId="0" borderId="0" xfId="1" applyFont="1" applyAlignment="1">
      <alignment vertical="center"/>
    </xf>
    <xf numFmtId="0" fontId="8" fillId="0" borderId="0" xfId="0" applyFont="1"/>
    <xf numFmtId="188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188" fontId="5" fillId="0" borderId="0" xfId="1" applyFont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88" fontId="8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88" fontId="5" fillId="0" borderId="6" xfId="0" applyNumberFormat="1" applyFont="1" applyBorder="1" applyAlignment="1">
      <alignment vertical="center"/>
    </xf>
    <xf numFmtId="188" fontId="8" fillId="0" borderId="0" xfId="1" applyFont="1" applyAlignment="1">
      <alignment horizontal="right" vertical="center"/>
    </xf>
    <xf numFmtId="0" fontId="19" fillId="0" borderId="0" xfId="0" applyFont="1"/>
    <xf numFmtId="0" fontId="9" fillId="0" borderId="0" xfId="10" applyFont="1"/>
    <xf numFmtId="0" fontId="22" fillId="0" borderId="0" xfId="10" applyFont="1"/>
    <xf numFmtId="188" fontId="22" fillId="0" borderId="0" xfId="1" applyFont="1"/>
    <xf numFmtId="0" fontId="9" fillId="0" borderId="1" xfId="10" applyFont="1" applyBorder="1" applyAlignment="1">
      <alignment horizontal="center" vertical="center" wrapText="1"/>
    </xf>
    <xf numFmtId="0" fontId="21" fillId="0" borderId="1" xfId="10" applyFont="1" applyBorder="1" applyAlignment="1">
      <alignment horizontal="center" vertical="center" wrapText="1"/>
    </xf>
    <xf numFmtId="43" fontId="9" fillId="0" borderId="1" xfId="11" applyFont="1" applyBorder="1" applyAlignment="1">
      <alignment horizontal="center" vertical="center"/>
    </xf>
    <xf numFmtId="43" fontId="9" fillId="0" borderId="1" xfId="11" applyFont="1" applyBorder="1" applyAlignment="1">
      <alignment horizontal="center" vertical="center" wrapText="1"/>
    </xf>
    <xf numFmtId="0" fontId="22" fillId="0" borderId="5" xfId="10" applyFont="1" applyBorder="1" applyAlignment="1">
      <alignment horizontal="center" vertical="center"/>
    </xf>
    <xf numFmtId="43" fontId="22" fillId="0" borderId="5" xfId="11" applyFont="1" applyBorder="1" applyAlignment="1">
      <alignment vertical="center"/>
    </xf>
    <xf numFmtId="43" fontId="22" fillId="0" borderId="5" xfId="10" applyNumberFormat="1" applyFont="1" applyBorder="1" applyAlignment="1">
      <alignment vertical="center"/>
    </xf>
    <xf numFmtId="194" fontId="22" fillId="0" borderId="5" xfId="11" applyNumberFormat="1" applyFont="1" applyBorder="1" applyAlignment="1">
      <alignment horizontal="right" vertical="center"/>
    </xf>
    <xf numFmtId="49" fontId="22" fillId="0" borderId="5" xfId="12" applyNumberFormat="1" applyFont="1" applyBorder="1" applyAlignment="1">
      <alignment vertical="center" wrapText="1"/>
    </xf>
    <xf numFmtId="0" fontId="22" fillId="3" borderId="14" xfId="10" applyFont="1" applyFill="1" applyBorder="1" applyAlignment="1">
      <alignment horizontal="center" vertical="center"/>
    </xf>
    <xf numFmtId="43" fontId="22" fillId="3" borderId="14" xfId="11" applyFont="1" applyFill="1" applyBorder="1" applyAlignment="1">
      <alignment vertical="center"/>
    </xf>
    <xf numFmtId="43" fontId="22" fillId="3" borderId="14" xfId="10" applyNumberFormat="1" applyFont="1" applyFill="1" applyBorder="1" applyAlignment="1">
      <alignment vertical="center"/>
    </xf>
    <xf numFmtId="194" fontId="22" fillId="3" borderId="14" xfId="11" applyNumberFormat="1" applyFont="1" applyFill="1" applyBorder="1" applyAlignment="1">
      <alignment horizontal="right" vertical="center"/>
    </xf>
    <xf numFmtId="9" fontId="23" fillId="3" borderId="14" xfId="12" applyFont="1" applyFill="1" applyBorder="1" applyAlignment="1">
      <alignment vertical="center" wrapText="1"/>
    </xf>
    <xf numFmtId="0" fontId="19" fillId="3" borderId="0" xfId="0" applyFont="1" applyFill="1"/>
    <xf numFmtId="0" fontId="22" fillId="0" borderId="3" xfId="10" applyFont="1" applyBorder="1" applyAlignment="1">
      <alignment horizontal="center" vertical="center"/>
    </xf>
    <xf numFmtId="43" fontId="22" fillId="0" borderId="3" xfId="11" applyFont="1" applyBorder="1" applyAlignment="1">
      <alignment vertical="center"/>
    </xf>
    <xf numFmtId="43" fontId="22" fillId="0" borderId="3" xfId="10" applyNumberFormat="1" applyFont="1" applyBorder="1" applyAlignment="1">
      <alignment vertical="center"/>
    </xf>
    <xf numFmtId="194" fontId="22" fillId="0" borderId="3" xfId="1" applyNumberFormat="1" applyFont="1" applyBorder="1" applyAlignment="1">
      <alignment horizontal="right" vertical="center"/>
    </xf>
    <xf numFmtId="49" fontId="22" fillId="0" borderId="3" xfId="12" applyNumberFormat="1" applyFont="1" applyBorder="1" applyAlignment="1">
      <alignment horizontal="left" vertical="center" wrapText="1"/>
    </xf>
    <xf numFmtId="0" fontId="22" fillId="3" borderId="0" xfId="10" applyFont="1" applyFill="1" applyAlignment="1">
      <alignment horizontal="center" vertical="center"/>
    </xf>
    <xf numFmtId="0" fontId="22" fillId="3" borderId="0" xfId="10" applyFont="1" applyFill="1" applyAlignment="1">
      <alignment horizontal="center"/>
    </xf>
    <xf numFmtId="49" fontId="22" fillId="3" borderId="14" xfId="12" applyNumberFormat="1" applyFont="1" applyFill="1" applyBorder="1" applyAlignment="1">
      <alignment vertical="center" wrapText="1"/>
    </xf>
    <xf numFmtId="194" fontId="22" fillId="0" borderId="3" xfId="11" applyNumberFormat="1" applyFont="1" applyBorder="1" applyAlignment="1">
      <alignment horizontal="right" vertical="center"/>
    </xf>
    <xf numFmtId="49" fontId="22" fillId="0" borderId="3" xfId="12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2" fillId="3" borderId="14" xfId="10" applyFont="1" applyFill="1" applyBorder="1" applyAlignment="1">
      <alignment vertical="center"/>
    </xf>
    <xf numFmtId="43" fontId="22" fillId="3" borderId="13" xfId="11" applyFont="1" applyFill="1" applyBorder="1" applyAlignment="1">
      <alignment vertical="center"/>
    </xf>
    <xf numFmtId="43" fontId="22" fillId="3" borderId="13" xfId="10" applyNumberFormat="1" applyFont="1" applyFill="1" applyBorder="1" applyAlignment="1">
      <alignment vertical="center"/>
    </xf>
    <xf numFmtId="43" fontId="22" fillId="3" borderId="14" xfId="11" applyFont="1" applyFill="1" applyBorder="1" applyAlignment="1">
      <alignment horizontal="right" vertical="center"/>
    </xf>
    <xf numFmtId="49" fontId="23" fillId="3" borderId="13" xfId="12" applyNumberFormat="1" applyFont="1" applyFill="1" applyBorder="1" applyAlignment="1">
      <alignment vertical="center" wrapText="1"/>
    </xf>
    <xf numFmtId="0" fontId="9" fillId="0" borderId="1" xfId="10" applyFont="1" applyBorder="1"/>
    <xf numFmtId="43" fontId="9" fillId="0" borderId="15" xfId="11" applyFont="1" applyBorder="1"/>
    <xf numFmtId="194" fontId="9" fillId="0" borderId="15" xfId="11" applyNumberFormat="1" applyFont="1" applyBorder="1"/>
    <xf numFmtId="0" fontId="19" fillId="0" borderId="0" xfId="10" applyFont="1"/>
    <xf numFmtId="0" fontId="19" fillId="0" borderId="0" xfId="10" applyFont="1" applyAlignment="1">
      <alignment horizontal="center"/>
    </xf>
    <xf numFmtId="188" fontId="19" fillId="0" borderId="0" xfId="1" applyFont="1"/>
    <xf numFmtId="0" fontId="19" fillId="3" borderId="0" xfId="10" applyFont="1" applyFill="1" applyAlignment="1">
      <alignment horizontal="center"/>
    </xf>
    <xf numFmtId="0" fontId="19" fillId="3" borderId="0" xfId="10" applyFont="1" applyFill="1"/>
    <xf numFmtId="188" fontId="19" fillId="3" borderId="0" xfId="1" applyFont="1" applyFill="1"/>
    <xf numFmtId="9" fontId="19" fillId="0" borderId="0" xfId="9" applyFont="1"/>
    <xf numFmtId="188" fontId="19" fillId="0" borderId="6" xfId="10" applyNumberFormat="1" applyFont="1" applyBorder="1"/>
    <xf numFmtId="188" fontId="19" fillId="0" borderId="0" xfId="10" applyNumberFormat="1" applyFont="1"/>
    <xf numFmtId="0" fontId="19" fillId="0" borderId="0" xfId="10" applyFont="1" applyAlignment="1">
      <alignment horizontal="left"/>
    </xf>
    <xf numFmtId="43" fontId="19" fillId="0" borderId="0" xfId="11" applyFont="1"/>
    <xf numFmtId="0" fontId="19" fillId="0" borderId="0" xfId="0" applyFont="1" applyAlignment="1">
      <alignment horizontal="right"/>
    </xf>
    <xf numFmtId="0" fontId="19" fillId="0" borderId="0" xfId="10" applyFont="1" applyAlignment="1">
      <alignment horizontal="right"/>
    </xf>
    <xf numFmtId="9" fontId="19" fillId="0" borderId="0" xfId="12" applyFont="1"/>
    <xf numFmtId="9" fontId="19" fillId="0" borderId="6" xfId="9" applyFont="1" applyBorder="1"/>
    <xf numFmtId="195" fontId="19" fillId="0" borderId="0" xfId="0" applyNumberFormat="1" applyFont="1"/>
    <xf numFmtId="0" fontId="10" fillId="0" borderId="0" xfId="20" applyFont="1" applyAlignment="1">
      <alignment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188" fontId="8" fillId="0" borderId="0" xfId="1" applyFont="1"/>
    <xf numFmtId="0" fontId="8" fillId="0" borderId="0" xfId="0" applyFont="1" applyAlignment="1">
      <alignment horizontal="center" wrapText="1"/>
    </xf>
    <xf numFmtId="188" fontId="8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188" fontId="8" fillId="0" borderId="1" xfId="1" applyFont="1" applyBorder="1" applyAlignment="1">
      <alignment vertical="top"/>
    </xf>
    <xf numFmtId="0" fontId="10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188" fontId="7" fillId="0" borderId="2" xfId="2" applyNumberFormat="1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8" fillId="0" borderId="2" xfId="4" applyNumberFormat="1" applyFont="1" applyBorder="1" applyAlignment="1">
      <alignment horizontal="center"/>
    </xf>
    <xf numFmtId="49" fontId="8" fillId="0" borderId="3" xfId="4" applyNumberFormat="1" applyFont="1" applyBorder="1" applyAlignment="1">
      <alignment horizontal="center"/>
    </xf>
    <xf numFmtId="49" fontId="8" fillId="0" borderId="4" xfId="4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49" fontId="7" fillId="0" borderId="4" xfId="4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4" quotePrefix="1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5" fillId="0" borderId="0" xfId="1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89" fontId="7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left" vertical="center"/>
    </xf>
    <xf numFmtId="188" fontId="7" fillId="0" borderId="2" xfId="2" applyNumberFormat="1" applyFont="1" applyFill="1" applyBorder="1" applyAlignment="1">
      <alignment vertical="center"/>
    </xf>
    <xf numFmtId="190" fontId="7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89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left" vertical="center"/>
    </xf>
    <xf numFmtId="188" fontId="7" fillId="0" borderId="3" xfId="2" applyNumberFormat="1" applyFont="1" applyFill="1" applyBorder="1" applyAlignment="1">
      <alignment vertical="center"/>
    </xf>
    <xf numFmtId="190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/>
    </xf>
    <xf numFmtId="189" fontId="7" fillId="0" borderId="4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left" vertical="center"/>
    </xf>
    <xf numFmtId="188" fontId="7" fillId="0" borderId="4" xfId="2" applyNumberFormat="1" applyFont="1" applyFill="1" applyBorder="1" applyAlignment="1">
      <alignment vertical="center"/>
    </xf>
    <xf numFmtId="190" fontId="7" fillId="0" borderId="4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15" fontId="7" fillId="0" borderId="2" xfId="3" applyNumberFormat="1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left"/>
    </xf>
    <xf numFmtId="43" fontId="7" fillId="0" borderId="2" xfId="3" applyNumberFormat="1" applyFont="1" applyFill="1" applyBorder="1"/>
    <xf numFmtId="15" fontId="7" fillId="0" borderId="2" xfId="0" applyNumberFormat="1" applyFont="1" applyFill="1" applyBorder="1" applyAlignment="1">
      <alignment horizontal="right"/>
    </xf>
    <xf numFmtId="15" fontId="7" fillId="0" borderId="2" xfId="0" applyNumberFormat="1" applyFont="1" applyFill="1" applyBorder="1" applyAlignment="1">
      <alignment horizontal="center"/>
    </xf>
    <xf numFmtId="15" fontId="7" fillId="0" borderId="4" xfId="3" applyNumberFormat="1" applyFont="1" applyFill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horizontal="left"/>
    </xf>
    <xf numFmtId="43" fontId="7" fillId="0" borderId="4" xfId="3" applyNumberFormat="1" applyFont="1" applyFill="1" applyBorder="1"/>
    <xf numFmtId="15" fontId="7" fillId="0" borderId="4" xfId="0" applyNumberFormat="1" applyFont="1" applyFill="1" applyBorder="1" applyAlignment="1">
      <alignment horizontal="right"/>
    </xf>
    <xf numFmtId="15" fontId="7" fillId="0" borderId="4" xfId="0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8" fillId="0" borderId="2" xfId="4" applyFont="1" applyFill="1" applyBorder="1"/>
    <xf numFmtId="0" fontId="8" fillId="0" borderId="2" xfId="4" applyFont="1" applyFill="1" applyBorder="1" applyAlignment="1">
      <alignment horizontal="left" wrapText="1"/>
    </xf>
    <xf numFmtId="43" fontId="8" fillId="0" borderId="2" xfId="3" applyNumberFormat="1" applyFont="1" applyFill="1" applyBorder="1"/>
    <xf numFmtId="0" fontId="8" fillId="0" borderId="2" xfId="4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4" applyFont="1" applyFill="1" applyBorder="1"/>
    <xf numFmtId="0" fontId="8" fillId="0" borderId="3" xfId="4" applyFont="1" applyFill="1" applyBorder="1" applyAlignment="1">
      <alignment horizontal="left"/>
    </xf>
    <xf numFmtId="43" fontId="8" fillId="0" borderId="3" xfId="3" applyNumberFormat="1" applyFont="1" applyFill="1" applyBorder="1"/>
    <xf numFmtId="0" fontId="8" fillId="0" borderId="3" xfId="4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3" xfId="2" applyFont="1" applyFill="1" applyBorder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49" fontId="8" fillId="0" borderId="3" xfId="4" applyNumberFormat="1" applyFont="1" applyFill="1" applyBorder="1" applyAlignment="1">
      <alignment horizontal="center"/>
    </xf>
    <xf numFmtId="0" fontId="8" fillId="0" borderId="4" xfId="4" applyFont="1" applyFill="1" applyBorder="1"/>
    <xf numFmtId="0" fontId="8" fillId="0" borderId="4" xfId="4" applyFont="1" applyFill="1" applyBorder="1" applyAlignment="1">
      <alignment horizontal="left"/>
    </xf>
    <xf numFmtId="43" fontId="8" fillId="0" borderId="4" xfId="3" applyNumberFormat="1" applyFont="1" applyFill="1" applyBorder="1"/>
    <xf numFmtId="0" fontId="8" fillId="0" borderId="4" xfId="4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15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left"/>
    </xf>
    <xf numFmtId="0" fontId="7" fillId="0" borderId="2" xfId="4" applyFont="1" applyFill="1" applyBorder="1" applyAlignment="1">
      <alignment horizontal="left" shrinkToFit="1"/>
    </xf>
    <xf numFmtId="191" fontId="7" fillId="0" borderId="2" xfId="3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/>
    </xf>
    <xf numFmtId="15" fontId="7" fillId="0" borderId="3" xfId="4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horizontal="left"/>
    </xf>
    <xf numFmtId="0" fontId="7" fillId="0" borderId="3" xfId="4" applyFont="1" applyFill="1" applyBorder="1" applyAlignment="1">
      <alignment horizontal="left" shrinkToFit="1"/>
    </xf>
    <xf numFmtId="191" fontId="7" fillId="0" borderId="3" xfId="3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15" fontId="7" fillId="0" borderId="4" xfId="4" applyNumberFormat="1" applyFont="1" applyFill="1" applyBorder="1" applyAlignment="1">
      <alignment horizontal="center"/>
    </xf>
    <xf numFmtId="0" fontId="7" fillId="0" borderId="4" xfId="4" applyFont="1" applyFill="1" applyBorder="1" applyAlignment="1">
      <alignment horizontal="left"/>
    </xf>
    <xf numFmtId="0" fontId="7" fillId="0" borderId="4" xfId="4" applyFont="1" applyFill="1" applyBorder="1" applyAlignment="1">
      <alignment horizontal="left" shrinkToFit="1"/>
    </xf>
    <xf numFmtId="191" fontId="7" fillId="0" borderId="4" xfId="3" applyNumberFormat="1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left"/>
    </xf>
    <xf numFmtId="188" fontId="7" fillId="0" borderId="1" xfId="5" applyFont="1" applyFill="1" applyBorder="1" applyAlignment="1">
      <alignment horizontal="right"/>
    </xf>
    <xf numFmtId="0" fontId="7" fillId="0" borderId="1" xfId="2" applyFont="1" applyFill="1" applyBorder="1" applyAlignment="1">
      <alignment vertical="center"/>
    </xf>
    <xf numFmtId="49" fontId="7" fillId="0" borderId="2" xfId="4" applyNumberFormat="1" applyFont="1" applyFill="1" applyBorder="1" applyAlignment="1">
      <alignment horizontal="center"/>
    </xf>
    <xf numFmtId="4" fontId="7" fillId="0" borderId="2" xfId="4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/>
    </xf>
    <xf numFmtId="4" fontId="7" fillId="0" borderId="3" xfId="4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/>
    </xf>
    <xf numFmtId="4" fontId="7" fillId="0" borderId="4" xfId="4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left" vertical="center"/>
    </xf>
    <xf numFmtId="188" fontId="7" fillId="0" borderId="5" xfId="3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left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88" fontId="7" fillId="0" borderId="4" xfId="3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5" fontId="7" fillId="0" borderId="2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15" fontId="7" fillId="0" borderId="13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43" fontId="5" fillId="0" borderId="2" xfId="2" applyNumberFormat="1" applyFont="1" applyBorder="1" applyAlignment="1">
      <alignment horizontal="center" vertical="center"/>
    </xf>
    <xf numFmtId="43" fontId="5" fillId="0" borderId="13" xfId="2" applyNumberFormat="1" applyFont="1" applyBorder="1" applyAlignment="1">
      <alignment horizontal="center" vertical="center"/>
    </xf>
    <xf numFmtId="188" fontId="8" fillId="0" borderId="0" xfId="1" applyFont="1" applyAlignment="1">
      <alignment horizontal="left" vertical="center"/>
    </xf>
    <xf numFmtId="15" fontId="7" fillId="0" borderId="13" xfId="2" applyNumberFormat="1" applyFont="1" applyBorder="1" applyAlignment="1">
      <alignment horizontal="center" vertical="top"/>
    </xf>
    <xf numFmtId="0" fontId="7" fillId="0" borderId="13" xfId="2" applyFont="1" applyBorder="1" applyAlignment="1">
      <alignment vertical="top"/>
    </xf>
    <xf numFmtId="0" fontId="7" fillId="0" borderId="13" xfId="2" applyFont="1" applyBorder="1" applyAlignment="1">
      <alignment horizontal="left" vertical="top" wrapText="1"/>
    </xf>
    <xf numFmtId="43" fontId="5" fillId="0" borderId="13" xfId="2" applyNumberFormat="1" applyFont="1" applyBorder="1" applyAlignment="1">
      <alignment horizontal="center" vertical="top"/>
    </xf>
    <xf numFmtId="0" fontId="7" fillId="0" borderId="13" xfId="2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188" fontId="7" fillId="0" borderId="13" xfId="2" applyNumberFormat="1" applyFont="1" applyBorder="1" applyAlignment="1">
      <alignment vertical="top"/>
    </xf>
    <xf numFmtId="0" fontId="7" fillId="0" borderId="1" xfId="2" applyFont="1" applyBorder="1" applyAlignment="1">
      <alignment horizontal="center" vertical="top" wrapText="1"/>
    </xf>
    <xf numFmtId="188" fontId="5" fillId="0" borderId="18" xfId="0" applyNumberFormat="1" applyFont="1" applyBorder="1" applyAlignment="1">
      <alignment vertical="center"/>
    </xf>
    <xf numFmtId="0" fontId="8" fillId="0" borderId="0" xfId="21" applyFont="1"/>
    <xf numFmtId="0" fontId="5" fillId="0" borderId="8" xfId="21" applyFont="1" applyBorder="1" applyAlignment="1">
      <alignment horizontal="center"/>
    </xf>
    <xf numFmtId="0" fontId="5" fillId="0" borderId="1" xfId="21" applyFont="1" applyBorder="1" applyAlignment="1">
      <alignment horizontal="center"/>
    </xf>
    <xf numFmtId="0" fontId="8" fillId="0" borderId="5" xfId="21" applyFont="1" applyBorder="1" applyAlignment="1">
      <alignment horizontal="center"/>
    </xf>
    <xf numFmtId="0" fontId="8" fillId="0" borderId="5" xfId="21" applyFont="1" applyBorder="1"/>
    <xf numFmtId="43" fontId="8" fillId="0" borderId="5" xfId="22" applyFont="1" applyBorder="1"/>
    <xf numFmtId="15" fontId="8" fillId="0" borderId="5" xfId="21" applyNumberFormat="1" applyFont="1" applyFill="1" applyBorder="1" applyAlignment="1">
      <alignment horizontal="center" vertical="center"/>
    </xf>
    <xf numFmtId="0" fontId="8" fillId="0" borderId="3" xfId="21" applyFont="1" applyBorder="1" applyAlignment="1">
      <alignment horizontal="center"/>
    </xf>
    <xf numFmtId="0" fontId="8" fillId="0" borderId="3" xfId="21" applyFont="1" applyBorder="1"/>
    <xf numFmtId="43" fontId="8" fillId="0" borderId="3" xfId="22" applyFont="1" applyBorder="1"/>
    <xf numFmtId="15" fontId="8" fillId="0" borderId="3" xfId="21" applyNumberFormat="1" applyFont="1" applyFill="1" applyBorder="1" applyAlignment="1">
      <alignment horizontal="center" vertical="center"/>
    </xf>
    <xf numFmtId="0" fontId="8" fillId="0" borderId="4" xfId="21" applyFont="1" applyBorder="1" applyAlignment="1">
      <alignment horizontal="center"/>
    </xf>
    <xf numFmtId="0" fontId="8" fillId="0" borderId="4" xfId="21" applyFont="1" applyBorder="1"/>
    <xf numFmtId="43" fontId="8" fillId="0" borderId="4" xfId="22" applyFont="1" applyBorder="1"/>
    <xf numFmtId="15" fontId="8" fillId="0" borderId="4" xfId="21" applyNumberFormat="1" applyFont="1" applyFill="1" applyBorder="1" applyAlignment="1">
      <alignment horizontal="center" vertical="center"/>
    </xf>
    <xf numFmtId="0" fontId="8" fillId="0" borderId="0" xfId="21" applyFont="1" applyBorder="1"/>
    <xf numFmtId="0" fontId="5" fillId="0" borderId="0" xfId="21" applyFont="1" applyBorder="1" applyAlignment="1">
      <alignment horizontal="center"/>
    </xf>
    <xf numFmtId="43" fontId="5" fillId="0" borderId="15" xfId="21" applyNumberFormat="1" applyFont="1" applyBorder="1"/>
    <xf numFmtId="0" fontId="7" fillId="0" borderId="1" xfId="2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top"/>
    </xf>
    <xf numFmtId="0" fontId="7" fillId="0" borderId="3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center" vertical="top"/>
    </xf>
    <xf numFmtId="0" fontId="7" fillId="0" borderId="5" xfId="2" applyFont="1" applyFill="1" applyBorder="1" applyAlignment="1">
      <alignment horizontal="center" vertical="top"/>
    </xf>
    <xf numFmtId="0" fontId="8" fillId="0" borderId="0" xfId="2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23" applyFont="1" applyAlignment="1">
      <alignment horizontal="center"/>
    </xf>
    <xf numFmtId="0" fontId="8" fillId="0" borderId="0" xfId="23" applyFont="1"/>
    <xf numFmtId="0" fontId="27" fillId="0" borderId="0" xfId="24" applyFont="1" applyAlignment="1">
      <alignment horizontal="center"/>
    </xf>
    <xf numFmtId="0" fontId="27" fillId="0" borderId="0" xfId="24" applyFont="1" applyAlignment="1"/>
    <xf numFmtId="0" fontId="28" fillId="0" borderId="0" xfId="24" applyFont="1"/>
    <xf numFmtId="0" fontId="28" fillId="0" borderId="0" xfId="24" applyFont="1" applyAlignment="1">
      <alignment horizontal="center"/>
    </xf>
    <xf numFmtId="0" fontId="28" fillId="0" borderId="0" xfId="24" applyFont="1" applyAlignment="1">
      <alignment horizontal="right"/>
    </xf>
    <xf numFmtId="0" fontId="28" fillId="0" borderId="0" xfId="25" applyFont="1" applyAlignment="1">
      <alignment vertical="top"/>
    </xf>
    <xf numFmtId="0" fontId="28" fillId="0" borderId="0" xfId="25" applyFont="1" applyAlignment="1"/>
    <xf numFmtId="0" fontId="28" fillId="0" borderId="8" xfId="25" applyFont="1" applyBorder="1" applyAlignment="1">
      <alignment vertical="top"/>
    </xf>
    <xf numFmtId="0" fontId="28" fillId="0" borderId="8" xfId="25" applyFont="1" applyBorder="1" applyAlignment="1"/>
    <xf numFmtId="0" fontId="28" fillId="0" borderId="1" xfId="25" applyFont="1" applyBorder="1" applyAlignment="1">
      <alignment horizontal="center"/>
    </xf>
    <xf numFmtId="0" fontId="27" fillId="0" borderId="5" xfId="25" applyFont="1" applyBorder="1" applyAlignment="1">
      <alignment horizontal="center" vertical="center"/>
    </xf>
    <xf numFmtId="1" fontId="27" fillId="0" borderId="5" xfId="25" applyNumberFormat="1" applyFont="1" applyBorder="1" applyAlignment="1">
      <alignment horizontal="left" vertical="center"/>
    </xf>
    <xf numFmtId="0" fontId="27" fillId="0" borderId="5" xfId="25" applyFont="1" applyBorder="1" applyAlignment="1">
      <alignment vertical="center"/>
    </xf>
    <xf numFmtId="196" fontId="7" fillId="0" borderId="5" xfId="25" applyNumberFormat="1" applyFont="1" applyBorder="1" applyAlignment="1">
      <alignment horizontal="center" vertical="center"/>
    </xf>
    <xf numFmtId="43" fontId="27" fillId="0" borderId="5" xfId="26" applyFont="1" applyBorder="1" applyAlignment="1">
      <alignment horizontal="center" vertical="center"/>
    </xf>
    <xf numFmtId="0" fontId="8" fillId="0" borderId="5" xfId="23" applyFont="1" applyBorder="1" applyAlignment="1">
      <alignment vertical="top"/>
    </xf>
    <xf numFmtId="0" fontId="27" fillId="0" borderId="3" xfId="25" applyFont="1" applyBorder="1" applyAlignment="1">
      <alignment horizontal="center" vertical="center"/>
    </xf>
    <xf numFmtId="1" fontId="27" fillId="0" borderId="3" xfId="25" applyNumberFormat="1" applyFont="1" applyBorder="1" applyAlignment="1">
      <alignment horizontal="left" vertical="center" wrapText="1"/>
    </xf>
    <xf numFmtId="0" fontId="27" fillId="0" borderId="3" xfId="25" applyFont="1" applyBorder="1" applyAlignment="1">
      <alignment vertical="center"/>
    </xf>
    <xf numFmtId="196" fontId="7" fillId="0" borderId="3" xfId="25" applyNumberFormat="1" applyFont="1" applyBorder="1" applyAlignment="1">
      <alignment horizontal="center" vertical="center"/>
    </xf>
    <xf numFmtId="43" fontId="27" fillId="0" borderId="3" xfId="26" applyFont="1" applyBorder="1" applyAlignment="1">
      <alignment horizontal="center" vertical="center"/>
    </xf>
    <xf numFmtId="43" fontId="27" fillId="0" borderId="3" xfId="25" applyNumberFormat="1" applyFont="1" applyBorder="1" applyAlignment="1">
      <alignment horizontal="center" vertical="center"/>
    </xf>
    <xf numFmtId="0" fontId="8" fillId="0" borderId="3" xfId="23" applyFont="1" applyBorder="1" applyAlignment="1">
      <alignment vertical="top"/>
    </xf>
    <xf numFmtId="0" fontId="27" fillId="0" borderId="4" xfId="25" applyFont="1" applyBorder="1" applyAlignment="1">
      <alignment horizontal="center" vertical="center"/>
    </xf>
    <xf numFmtId="1" fontId="27" fillId="0" borderId="4" xfId="25" applyNumberFormat="1" applyFont="1" applyBorder="1" applyAlignment="1">
      <alignment horizontal="left" vertical="center" wrapText="1"/>
    </xf>
    <xf numFmtId="0" fontId="27" fillId="0" borderId="4" xfId="25" applyFont="1" applyBorder="1" applyAlignment="1">
      <alignment vertical="center" wrapText="1"/>
    </xf>
    <xf numFmtId="196" fontId="7" fillId="0" borderId="4" xfId="25" applyNumberFormat="1" applyFont="1" applyBorder="1" applyAlignment="1">
      <alignment horizontal="center" vertical="center"/>
    </xf>
    <xf numFmtId="43" fontId="27" fillId="0" borderId="4" xfId="26" applyFont="1" applyBorder="1" applyAlignment="1">
      <alignment horizontal="center" vertical="center"/>
    </xf>
    <xf numFmtId="43" fontId="27" fillId="0" borderId="4" xfId="25" applyNumberFormat="1" applyFont="1" applyBorder="1" applyAlignment="1">
      <alignment horizontal="center" vertical="center"/>
    </xf>
    <xf numFmtId="0" fontId="8" fillId="0" borderId="4" xfId="23" applyFont="1" applyBorder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196" fontId="8" fillId="0" borderId="2" xfId="0" applyNumberFormat="1" applyFont="1" applyBorder="1" applyAlignment="1">
      <alignment horizontal="center"/>
    </xf>
    <xf numFmtId="43" fontId="8" fillId="0" borderId="2" xfId="26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" fontId="8" fillId="0" borderId="3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43" fontId="8" fillId="0" borderId="3" xfId="26" applyFont="1" applyBorder="1"/>
    <xf numFmtId="0" fontId="8" fillId="0" borderId="3" xfId="0" quotePrefix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" fontId="8" fillId="0" borderId="4" xfId="0" applyNumberFormat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43" fontId="8" fillId="0" borderId="4" xfId="26" applyFont="1" applyBorder="1"/>
    <xf numFmtId="0" fontId="8" fillId="0" borderId="0" xfId="0" applyFont="1" applyAlignment="1">
      <alignment shrinkToFit="1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5" fillId="0" borderId="2" xfId="0" applyFont="1" applyBorder="1" applyAlignment="1">
      <alignment horizontal="left"/>
    </xf>
    <xf numFmtId="43" fontId="8" fillId="0" borderId="2" xfId="26" applyFont="1" applyBorder="1" applyAlignment="1">
      <alignment horizontal="center"/>
    </xf>
    <xf numFmtId="4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top"/>
    </xf>
    <xf numFmtId="0" fontId="8" fillId="0" borderId="4" xfId="0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shrinkToFit="1"/>
    </xf>
    <xf numFmtId="43" fontId="8" fillId="0" borderId="4" xfId="0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shrinkToFit="1"/>
    </xf>
    <xf numFmtId="43" fontId="8" fillId="0" borderId="3" xfId="0" applyNumberFormat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3" xfId="0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5" fillId="0" borderId="2" xfId="0" applyFont="1" applyBorder="1"/>
    <xf numFmtId="0" fontId="8" fillId="0" borderId="2" xfId="0" applyFont="1" applyBorder="1" applyAlignment="1">
      <alignment shrinkToFit="1"/>
    </xf>
    <xf numFmtId="0" fontId="8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43" fontId="8" fillId="0" borderId="3" xfId="26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left" vertical="center" wrapText="1"/>
    </xf>
    <xf numFmtId="17" fontId="8" fillId="0" borderId="3" xfId="0" quotePrefix="1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left" vertical="center"/>
    </xf>
    <xf numFmtId="43" fontId="8" fillId="0" borderId="3" xfId="26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43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shrinkToFit="1"/>
    </xf>
    <xf numFmtId="43" fontId="8" fillId="0" borderId="4" xfId="26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" fontId="8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shrinkToFit="1"/>
    </xf>
    <xf numFmtId="0" fontId="8" fillId="0" borderId="5" xfId="0" applyFont="1" applyBorder="1" applyAlignment="1">
      <alignment horizontal="center" vertical="center"/>
    </xf>
    <xf numFmtId="43" fontId="8" fillId="0" borderId="5" xfId="26" applyFont="1" applyBorder="1" applyAlignment="1">
      <alignment horizontal="center" vertical="center"/>
    </xf>
    <xf numFmtId="43" fontId="8" fillId="0" borderId="5" xfId="0" applyNumberFormat="1" applyFont="1" applyBorder="1" applyAlignment="1">
      <alignment horizontal="center" vertical="center"/>
    </xf>
    <xf numFmtId="14" fontId="8" fillId="0" borderId="5" xfId="0" quotePrefix="1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20" xfId="0" quotePrefix="1" applyFont="1" applyBorder="1" applyAlignment="1">
      <alignment vertical="center"/>
    </xf>
    <xf numFmtId="0" fontId="8" fillId="0" borderId="21" xfId="0" quotePrefix="1" applyFont="1" applyBorder="1" applyAlignment="1">
      <alignment vertical="center"/>
    </xf>
    <xf numFmtId="43" fontId="8" fillId="0" borderId="3" xfId="26" applyFont="1" applyBorder="1" applyAlignment="1">
      <alignment shrinkToFit="1"/>
    </xf>
    <xf numFmtId="43" fontId="8" fillId="0" borderId="3" xfId="26" applyFont="1" applyBorder="1" applyAlignment="1">
      <alignment vertical="center" shrinkToFit="1"/>
    </xf>
    <xf numFmtId="1" fontId="8" fillId="0" borderId="4" xfId="0" applyNumberFormat="1" applyFont="1" applyBorder="1" applyAlignment="1">
      <alignment horizontal="left" wrapText="1"/>
    </xf>
    <xf numFmtId="43" fontId="8" fillId="0" borderId="4" xfId="26" applyFont="1" applyBorder="1" applyAlignment="1">
      <alignment vertical="center" shrinkToFit="1"/>
    </xf>
    <xf numFmtId="1" fontId="8" fillId="0" borderId="5" xfId="0" applyNumberFormat="1" applyFont="1" applyBorder="1" applyAlignment="1">
      <alignment horizontal="left" wrapText="1"/>
    </xf>
    <xf numFmtId="0" fontId="8" fillId="0" borderId="5" xfId="0" applyFont="1" applyBorder="1" applyAlignment="1">
      <alignment vertical="center" shrinkToFit="1"/>
    </xf>
    <xf numFmtId="43" fontId="8" fillId="0" borderId="5" xfId="26" applyFont="1" applyBorder="1" applyAlignment="1">
      <alignment vertical="center" shrinkToFit="1"/>
    </xf>
    <xf numFmtId="0" fontId="8" fillId="0" borderId="13" xfId="0" applyFont="1" applyBorder="1" applyAlignment="1">
      <alignment vertical="top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43" fontId="8" fillId="0" borderId="4" xfId="26" applyFont="1" applyBorder="1" applyAlignment="1">
      <alignment horizontal="center"/>
    </xf>
    <xf numFmtId="1" fontId="8" fillId="0" borderId="0" xfId="0" applyNumberFormat="1" applyFont="1" applyAlignment="1">
      <alignment horizontal="center" wrapText="1"/>
    </xf>
    <xf numFmtId="43" fontId="8" fillId="0" borderId="0" xfId="26" applyFont="1" applyAlignment="1">
      <alignment horizontal="center"/>
    </xf>
    <xf numFmtId="43" fontId="8" fillId="0" borderId="0" xfId="26" applyFont="1" applyAlignment="1">
      <alignment shrinkToFit="1"/>
    </xf>
    <xf numFmtId="0" fontId="8" fillId="0" borderId="0" xfId="0" quotePrefix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43" fontId="8" fillId="0" borderId="0" xfId="26" applyFont="1"/>
    <xf numFmtId="0" fontId="5" fillId="0" borderId="0" xfId="0" applyFont="1" applyAlignment="1">
      <alignment horizontal="left"/>
    </xf>
    <xf numFmtId="43" fontId="5" fillId="0" borderId="1" xfId="26" applyFont="1" applyBorder="1" applyAlignment="1">
      <alignment horizontal="center"/>
    </xf>
    <xf numFmtId="0" fontId="5" fillId="0" borderId="1" xfId="23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3" xfId="0" applyFont="1" applyFill="1" applyBorder="1"/>
    <xf numFmtId="43" fontId="8" fillId="4" borderId="3" xfId="26" applyFont="1" applyFill="1" applyBorder="1"/>
    <xf numFmtId="0" fontId="8" fillId="4" borderId="3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left" vertical="center" shrinkToFit="1"/>
    </xf>
    <xf numFmtId="43" fontId="5" fillId="0" borderId="15" xfId="26" applyFont="1" applyBorder="1"/>
    <xf numFmtId="0" fontId="8" fillId="0" borderId="26" xfId="0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/>
    </xf>
    <xf numFmtId="0" fontId="8" fillId="0" borderId="26" xfId="0" applyFont="1" applyBorder="1" applyAlignment="1">
      <alignment shrinkToFit="1"/>
    </xf>
    <xf numFmtId="0" fontId="8" fillId="0" borderId="26" xfId="0" applyFont="1" applyBorder="1" applyAlignment="1">
      <alignment horizontal="center" shrinkToFit="1"/>
    </xf>
    <xf numFmtId="43" fontId="8" fillId="0" borderId="26" xfId="26" applyFont="1" applyBorder="1" applyAlignment="1">
      <alignment horizontal="center" shrinkToFit="1"/>
    </xf>
    <xf numFmtId="14" fontId="8" fillId="0" borderId="26" xfId="0" quotePrefix="1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shrinkToFit="1"/>
    </xf>
    <xf numFmtId="43" fontId="8" fillId="0" borderId="3" xfId="26" applyFont="1" applyBorder="1" applyAlignment="1">
      <alignment horizontal="center" shrinkToFit="1"/>
    </xf>
    <xf numFmtId="1" fontId="8" fillId="0" borderId="5" xfId="0" applyNumberFormat="1" applyFont="1" applyBorder="1" applyAlignment="1">
      <alignment horizontal="center"/>
    </xf>
    <xf numFmtId="0" fontId="8" fillId="0" borderId="26" xfId="0" applyFont="1" applyBorder="1" applyAlignment="1">
      <alignment vertical="center" shrinkToFit="1"/>
    </xf>
    <xf numFmtId="43" fontId="8" fillId="0" borderId="26" xfId="26" applyFont="1" applyBorder="1" applyAlignment="1">
      <alignment horizontal="center" vertical="center"/>
    </xf>
    <xf numFmtId="43" fontId="8" fillId="0" borderId="26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2" xfId="0" applyFont="1" applyBorder="1"/>
    <xf numFmtId="196" fontId="8" fillId="0" borderId="4" xfId="0" quotePrefix="1" applyNumberFormat="1" applyFont="1" applyBorder="1" applyAlignment="1">
      <alignment horizontal="center"/>
    </xf>
    <xf numFmtId="196" fontId="8" fillId="0" borderId="4" xfId="0" applyNumberFormat="1" applyFont="1" applyBorder="1" applyAlignment="1">
      <alignment horizontal="center"/>
    </xf>
    <xf numFmtId="0" fontId="8" fillId="0" borderId="2" xfId="0" applyFont="1" applyFill="1" applyBorder="1"/>
    <xf numFmtId="1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196" fontId="8" fillId="0" borderId="2" xfId="0" applyNumberFormat="1" applyFont="1" applyFill="1" applyBorder="1" applyAlignment="1">
      <alignment horizontal="center"/>
    </xf>
    <xf numFmtId="43" fontId="8" fillId="0" borderId="2" xfId="26" applyFont="1" applyFill="1" applyBorder="1"/>
    <xf numFmtId="0" fontId="8" fillId="0" borderId="12" xfId="0" applyFont="1" applyFill="1" applyBorder="1"/>
    <xf numFmtId="0" fontId="8" fillId="4" borderId="4" xfId="0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shrinkToFit="1"/>
    </xf>
    <xf numFmtId="196" fontId="8" fillId="4" borderId="4" xfId="0" quotePrefix="1" applyNumberFormat="1" applyFont="1" applyFill="1" applyBorder="1" applyAlignment="1">
      <alignment horizontal="center"/>
    </xf>
    <xf numFmtId="43" fontId="8" fillId="4" borderId="4" xfId="26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shrinkToFit="1"/>
    </xf>
    <xf numFmtId="196" fontId="8" fillId="0" borderId="3" xfId="0" quotePrefix="1" applyNumberFormat="1" applyFont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shrinkToFit="1"/>
    </xf>
    <xf numFmtId="196" fontId="8" fillId="4" borderId="3" xfId="0" applyNumberFormat="1" applyFont="1" applyFill="1" applyBorder="1" applyAlignment="1">
      <alignment horizontal="center"/>
    </xf>
    <xf numFmtId="43" fontId="8" fillId="4" borderId="3" xfId="26" applyFont="1" applyFill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96" fontId="8" fillId="0" borderId="3" xfId="0" applyNumberFormat="1" applyFont="1" applyFill="1" applyBorder="1" applyAlignment="1">
      <alignment horizontal="center"/>
    </xf>
    <xf numFmtId="43" fontId="8" fillId="0" borderId="3" xfId="26" applyFont="1" applyFill="1" applyBorder="1"/>
    <xf numFmtId="0" fontId="8" fillId="0" borderId="0" xfId="0" applyFont="1" applyFill="1"/>
    <xf numFmtId="0" fontId="8" fillId="0" borderId="4" xfId="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shrinkToFit="1"/>
    </xf>
    <xf numFmtId="196" fontId="8" fillId="0" borderId="4" xfId="0" applyNumberFormat="1" applyFont="1" applyFill="1" applyBorder="1" applyAlignment="1">
      <alignment horizontal="center"/>
    </xf>
    <xf numFmtId="43" fontId="8" fillId="0" borderId="4" xfId="26" applyFont="1" applyFill="1" applyBorder="1"/>
    <xf numFmtId="0" fontId="5" fillId="0" borderId="2" xfId="0" applyFont="1" applyBorder="1" applyAlignment="1">
      <alignment shrinkToFit="1"/>
    </xf>
    <xf numFmtId="189" fontId="8" fillId="0" borderId="2" xfId="0" applyNumberFormat="1" applyFont="1" applyBorder="1" applyAlignment="1">
      <alignment horizontal="center"/>
    </xf>
    <xf numFmtId="0" fontId="5" fillId="0" borderId="0" xfId="27" applyFont="1" applyFill="1" applyAlignment="1">
      <alignment vertical="center"/>
    </xf>
    <xf numFmtId="0" fontId="8" fillId="0" borderId="0" xfId="27" applyFont="1" applyFill="1" applyAlignment="1">
      <alignment vertical="center"/>
    </xf>
    <xf numFmtId="0" fontId="8" fillId="0" borderId="0" xfId="27" applyFont="1" applyFill="1" applyAlignment="1">
      <alignment horizontal="right" vertical="center"/>
    </xf>
    <xf numFmtId="0" fontId="8" fillId="0" borderId="0" xfId="27" applyFont="1" applyFill="1"/>
    <xf numFmtId="0" fontId="5" fillId="0" borderId="0" xfId="27" applyFont="1" applyFill="1" applyAlignment="1">
      <alignment horizontal="center" vertical="center"/>
    </xf>
    <xf numFmtId="0" fontId="30" fillId="0" borderId="1" xfId="27" applyFont="1" applyFill="1" applyBorder="1" applyAlignment="1">
      <alignment horizontal="center" vertical="center"/>
    </xf>
    <xf numFmtId="0" fontId="5" fillId="0" borderId="1" xfId="27" applyFont="1" applyFill="1" applyBorder="1" applyAlignment="1">
      <alignment horizontal="center" vertical="center"/>
    </xf>
    <xf numFmtId="0" fontId="5" fillId="0" borderId="17" xfId="27" applyFont="1" applyFill="1" applyBorder="1" applyAlignment="1">
      <alignment horizontal="center" vertical="center"/>
    </xf>
    <xf numFmtId="15" fontId="5" fillId="0" borderId="1" xfId="27" applyNumberFormat="1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vertical="center"/>
    </xf>
    <xf numFmtId="0" fontId="8" fillId="0" borderId="17" xfId="27" applyFont="1" applyFill="1" applyBorder="1" applyAlignment="1">
      <alignment vertical="center"/>
    </xf>
    <xf numFmtId="43" fontId="8" fillId="0" borderId="17" xfId="28" applyFont="1" applyFill="1" applyBorder="1" applyAlignment="1">
      <alignment horizontal="center" vertical="center"/>
    </xf>
    <xf numFmtId="43" fontId="8" fillId="0" borderId="1" xfId="28" applyFont="1" applyFill="1" applyBorder="1" applyAlignment="1">
      <alignment horizontal="center" vertical="center"/>
    </xf>
    <xf numFmtId="43" fontId="5" fillId="0" borderId="1" xfId="28" applyFont="1" applyFill="1" applyBorder="1" applyAlignment="1">
      <alignment horizontal="center" vertical="center"/>
    </xf>
    <xf numFmtId="0" fontId="8" fillId="0" borderId="0" xfId="27" applyFont="1" applyFill="1" applyAlignment="1">
      <alignment horizontal="center" vertical="center"/>
    </xf>
    <xf numFmtId="43" fontId="8" fillId="0" borderId="17" xfId="28" applyFont="1" applyFill="1" applyBorder="1" applyAlignment="1">
      <alignment vertical="center"/>
    </xf>
    <xf numFmtId="43" fontId="8" fillId="0" borderId="1" xfId="28" applyFont="1" applyFill="1" applyBorder="1" applyAlignment="1">
      <alignment vertical="center"/>
    </xf>
    <xf numFmtId="192" fontId="8" fillId="0" borderId="1" xfId="28" applyNumberFormat="1" applyFont="1" applyFill="1" applyBorder="1" applyAlignment="1">
      <alignment vertical="center"/>
    </xf>
    <xf numFmtId="0" fontId="5" fillId="0" borderId="1" xfId="27" applyFont="1" applyFill="1" applyBorder="1" applyAlignment="1">
      <alignment vertical="center"/>
    </xf>
    <xf numFmtId="43" fontId="5" fillId="0" borderId="1" xfId="28" applyFont="1" applyFill="1" applyBorder="1" applyAlignment="1">
      <alignment vertical="center"/>
    </xf>
    <xf numFmtId="43" fontId="10" fillId="0" borderId="1" xfId="28" applyFont="1" applyFill="1" applyBorder="1" applyAlignment="1">
      <alignment vertical="center"/>
    </xf>
    <xf numFmtId="43" fontId="5" fillId="0" borderId="15" xfId="28" applyFont="1" applyFill="1" applyBorder="1" applyAlignment="1">
      <alignment vertical="center"/>
    </xf>
    <xf numFmtId="192" fontId="5" fillId="0" borderId="1" xfId="28" applyNumberFormat="1" applyFont="1" applyFill="1" applyBorder="1" applyAlignment="1">
      <alignment vertical="center"/>
    </xf>
    <xf numFmtId="43" fontId="5" fillId="0" borderId="0" xfId="28" applyFont="1" applyFill="1" applyAlignment="1">
      <alignment horizontal="center" vertical="center"/>
    </xf>
    <xf numFmtId="43" fontId="8" fillId="0" borderId="0" xfId="28" applyFont="1" applyFill="1" applyAlignment="1">
      <alignment vertical="center"/>
    </xf>
    <xf numFmtId="43" fontId="5" fillId="0" borderId="0" xfId="28" applyFont="1" applyFill="1" applyAlignment="1">
      <alignment horizontal="center"/>
    </xf>
    <xf numFmtId="43" fontId="8" fillId="0" borderId="0" xfId="28" applyFont="1" applyFill="1"/>
    <xf numFmtId="43" fontId="8" fillId="0" borderId="0" xfId="27" applyNumberFormat="1" applyFont="1" applyFill="1" applyAlignment="1">
      <alignment vertical="center"/>
    </xf>
    <xf numFmtId="0" fontId="8" fillId="0" borderId="0" xfId="27" applyFont="1" applyFill="1" applyAlignment="1">
      <alignment horizontal="left" vertical="center"/>
    </xf>
    <xf numFmtId="43" fontId="5" fillId="0" borderId="6" xfId="27" applyNumberFormat="1" applyFont="1" applyFill="1" applyBorder="1" applyAlignment="1">
      <alignment vertical="center"/>
    </xf>
    <xf numFmtId="43" fontId="5" fillId="0" borderId="0" xfId="28" applyFont="1" applyFill="1" applyAlignment="1">
      <alignment horizontal="left" vertical="center"/>
    </xf>
    <xf numFmtId="43" fontId="5" fillId="0" borderId="18" xfId="27" applyNumberFormat="1" applyFont="1" applyFill="1" applyBorder="1" applyAlignment="1">
      <alignment vertical="center"/>
    </xf>
    <xf numFmtId="0" fontId="8" fillId="0" borderId="0" xfId="27" applyFont="1"/>
    <xf numFmtId="0" fontId="8" fillId="0" borderId="0" xfId="27" applyFont="1" applyAlignment="1">
      <alignment horizontal="center"/>
    </xf>
    <xf numFmtId="0" fontId="5" fillId="0" borderId="0" xfId="27" applyFont="1" applyAlignment="1">
      <alignment horizontal="center"/>
    </xf>
    <xf numFmtId="197" fontId="5" fillId="0" borderId="12" xfId="27" applyNumberFormat="1" applyFont="1" applyBorder="1" applyAlignment="1">
      <alignment horizontal="center"/>
    </xf>
    <xf numFmtId="197" fontId="5" fillId="0" borderId="13" xfId="27" applyNumberFormat="1" applyFont="1" applyBorder="1" applyAlignment="1">
      <alignment horizontal="center"/>
    </xf>
    <xf numFmtId="43" fontId="5" fillId="0" borderId="14" xfId="29" applyFont="1" applyBorder="1" applyAlignment="1">
      <alignment horizontal="center" vertical="center"/>
    </xf>
    <xf numFmtId="0" fontId="8" fillId="0" borderId="12" xfId="27" applyFont="1" applyBorder="1"/>
    <xf numFmtId="0" fontId="7" fillId="0" borderId="5" xfId="27" applyFont="1" applyFill="1" applyBorder="1" applyAlignment="1">
      <alignment horizontal="center"/>
    </xf>
    <xf numFmtId="197" fontId="7" fillId="0" borderId="5" xfId="27" applyNumberFormat="1" applyFont="1" applyFill="1" applyBorder="1" applyAlignment="1">
      <alignment horizontal="center"/>
    </xf>
    <xf numFmtId="197" fontId="7" fillId="0" borderId="5" xfId="27" applyNumberFormat="1" applyFont="1" applyFill="1" applyBorder="1" applyAlignment="1">
      <alignment horizontal="left"/>
    </xf>
    <xf numFmtId="43" fontId="7" fillId="0" borderId="5" xfId="29" applyFont="1" applyFill="1" applyBorder="1"/>
    <xf numFmtId="0" fontId="8" fillId="0" borderId="5" xfId="27" applyFont="1" applyBorder="1" applyAlignment="1">
      <alignment horizontal="center" vertical="top" wrapText="1"/>
    </xf>
    <xf numFmtId="0" fontId="7" fillId="0" borderId="0" xfId="27" applyFont="1" applyFill="1"/>
    <xf numFmtId="0" fontId="7" fillId="0" borderId="3" xfId="27" applyFont="1" applyFill="1" applyBorder="1" applyAlignment="1">
      <alignment horizontal="center"/>
    </xf>
    <xf numFmtId="197" fontId="7" fillId="0" borderId="3" xfId="27" applyNumberFormat="1" applyFont="1" applyFill="1" applyBorder="1" applyAlignment="1">
      <alignment horizontal="center"/>
    </xf>
    <xf numFmtId="197" fontId="7" fillId="0" borderId="3" xfId="27" applyNumberFormat="1" applyFont="1" applyFill="1" applyBorder="1" applyAlignment="1">
      <alignment horizontal="left"/>
    </xf>
    <xf numFmtId="43" fontId="7" fillId="0" borderId="3" xfId="29" applyFont="1" applyFill="1" applyBorder="1"/>
    <xf numFmtId="0" fontId="8" fillId="0" borderId="5" xfId="27" applyFont="1" applyBorder="1" applyAlignment="1">
      <alignment horizontal="center" vertical="top"/>
    </xf>
    <xf numFmtId="0" fontId="8" fillId="0" borderId="3" xfId="27" applyFont="1" applyBorder="1" applyAlignment="1">
      <alignment horizontal="center"/>
    </xf>
    <xf numFmtId="0" fontId="8" fillId="0" borderId="4" xfId="27" applyFont="1" applyBorder="1" applyAlignment="1">
      <alignment horizontal="center"/>
    </xf>
    <xf numFmtId="197" fontId="7" fillId="0" borderId="4" xfId="27" applyNumberFormat="1" applyFont="1" applyFill="1" applyBorder="1" applyAlignment="1">
      <alignment horizontal="center"/>
    </xf>
    <xf numFmtId="197" fontId="7" fillId="0" borderId="4" xfId="27" applyNumberFormat="1" applyFont="1" applyFill="1" applyBorder="1" applyAlignment="1">
      <alignment horizontal="left"/>
    </xf>
    <xf numFmtId="43" fontId="7" fillId="0" borderId="4" xfId="29" applyFont="1" applyFill="1" applyBorder="1"/>
    <xf numFmtId="0" fontId="8" fillId="0" borderId="13" xfId="27" applyFont="1" applyBorder="1" applyAlignment="1">
      <alignment horizontal="center" vertical="top" wrapText="1"/>
    </xf>
    <xf numFmtId="43" fontId="10" fillId="0" borderId="1" xfId="29" applyFont="1" applyFill="1" applyBorder="1"/>
    <xf numFmtId="197" fontId="7" fillId="0" borderId="1" xfId="27" applyNumberFormat="1" applyFont="1" applyFill="1" applyBorder="1" applyAlignment="1">
      <alignment horizontal="left"/>
    </xf>
    <xf numFmtId="0" fontId="8" fillId="0" borderId="1" xfId="27" applyFont="1" applyBorder="1"/>
    <xf numFmtId="0" fontId="10" fillId="0" borderId="14" xfId="27" applyFont="1" applyFill="1" applyBorder="1" applyAlignment="1">
      <alignment horizontal="left"/>
    </xf>
    <xf numFmtId="0" fontId="5" fillId="0" borderId="14" xfId="27" applyFont="1" applyBorder="1" applyAlignment="1">
      <alignment horizontal="center"/>
    </xf>
    <xf numFmtId="197" fontId="10" fillId="0" borderId="14" xfId="27" applyNumberFormat="1" applyFont="1" applyFill="1" applyBorder="1" applyAlignment="1">
      <alignment horizontal="center"/>
    </xf>
    <xf numFmtId="197" fontId="10" fillId="0" borderId="14" xfId="27" applyNumberFormat="1" applyFont="1" applyFill="1" applyBorder="1" applyAlignment="1">
      <alignment horizontal="left"/>
    </xf>
    <xf numFmtId="43" fontId="10" fillId="0" borderId="14" xfId="29" applyFont="1" applyFill="1" applyBorder="1"/>
    <xf numFmtId="0" fontId="7" fillId="0" borderId="26" xfId="27" applyFont="1" applyFill="1" applyBorder="1" applyAlignment="1">
      <alignment horizontal="center"/>
    </xf>
    <xf numFmtId="0" fontId="8" fillId="0" borderId="26" xfId="27" applyFont="1" applyBorder="1" applyAlignment="1">
      <alignment horizontal="center"/>
    </xf>
    <xf numFmtId="197" fontId="7" fillId="0" borderId="26" xfId="27" applyNumberFormat="1" applyFont="1" applyFill="1" applyBorder="1" applyAlignment="1">
      <alignment horizontal="center"/>
    </xf>
    <xf numFmtId="197" fontId="7" fillId="0" borderId="26" xfId="27" applyNumberFormat="1" applyFont="1" applyFill="1" applyBorder="1" applyAlignment="1">
      <alignment horizontal="left"/>
    </xf>
    <xf numFmtId="43" fontId="7" fillId="0" borderId="26" xfId="29" applyFont="1" applyFill="1" applyBorder="1"/>
    <xf numFmtId="197" fontId="7" fillId="0" borderId="13" xfId="27" applyNumberFormat="1" applyFont="1" applyFill="1" applyBorder="1" applyAlignment="1">
      <alignment horizontal="left"/>
    </xf>
    <xf numFmtId="0" fontId="10" fillId="0" borderId="12" xfId="27" applyFont="1" applyFill="1" applyBorder="1" applyAlignment="1">
      <alignment horizontal="left"/>
    </xf>
    <xf numFmtId="0" fontId="8" fillId="0" borderId="12" xfId="27" applyFont="1" applyBorder="1" applyAlignment="1">
      <alignment horizontal="center"/>
    </xf>
    <xf numFmtId="197" fontId="7" fillId="0" borderId="12" xfId="27" applyNumberFormat="1" applyFont="1" applyFill="1" applyBorder="1" applyAlignment="1">
      <alignment horizontal="center"/>
    </xf>
    <xf numFmtId="197" fontId="10" fillId="0" borderId="12" xfId="27" applyNumberFormat="1" applyFont="1" applyFill="1" applyBorder="1" applyAlignment="1">
      <alignment horizontal="left"/>
    </xf>
    <xf numFmtId="43" fontId="10" fillId="0" borderId="12" xfId="29" applyFont="1" applyFill="1" applyBorder="1"/>
    <xf numFmtId="0" fontId="8" fillId="0" borderId="14" xfId="27" applyFont="1" applyBorder="1"/>
    <xf numFmtId="0" fontId="8" fillId="0" borderId="5" xfId="27" applyFont="1" applyBorder="1" applyAlignment="1">
      <alignment horizontal="center"/>
    </xf>
    <xf numFmtId="197" fontId="7" fillId="0" borderId="5" xfId="27" quotePrefix="1" applyNumberFormat="1" applyFont="1" applyFill="1" applyBorder="1" applyAlignment="1">
      <alignment horizontal="center"/>
    </xf>
    <xf numFmtId="49" fontId="7" fillId="0" borderId="5" xfId="27" applyNumberFormat="1" applyFont="1" applyFill="1" applyBorder="1" applyAlignment="1">
      <alignment horizontal="center"/>
    </xf>
    <xf numFmtId="197" fontId="7" fillId="0" borderId="3" xfId="27" quotePrefix="1" applyNumberFormat="1" applyFont="1" applyFill="1" applyBorder="1" applyAlignment="1">
      <alignment horizontal="center"/>
    </xf>
    <xf numFmtId="49" fontId="7" fillId="0" borderId="3" xfId="27" applyNumberFormat="1" applyFont="1" applyFill="1" applyBorder="1" applyAlignment="1">
      <alignment horizontal="center"/>
    </xf>
    <xf numFmtId="49" fontId="7" fillId="0" borderId="26" xfId="27" applyNumberFormat="1" applyFont="1" applyFill="1" applyBorder="1" applyAlignment="1">
      <alignment horizontal="center"/>
    </xf>
    <xf numFmtId="0" fontId="8" fillId="0" borderId="17" xfId="27" applyFont="1" applyBorder="1"/>
    <xf numFmtId="43" fontId="5" fillId="0" borderId="7" xfId="27" applyNumberFormat="1" applyFont="1" applyBorder="1"/>
    <xf numFmtId="0" fontId="5" fillId="0" borderId="0" xfId="27" applyFont="1" applyAlignment="1"/>
    <xf numFmtId="43" fontId="8" fillId="0" borderId="0" xfId="28" applyFont="1"/>
    <xf numFmtId="0" fontId="5" fillId="0" borderId="8" xfId="27" applyFont="1" applyBorder="1" applyAlignment="1">
      <alignment horizontal="center"/>
    </xf>
    <xf numFmtId="49" fontId="8" fillId="0" borderId="0" xfId="28" applyNumberFormat="1" applyFont="1"/>
    <xf numFmtId="0" fontId="8" fillId="0" borderId="1" xfId="27" applyFont="1" applyBorder="1" applyAlignment="1">
      <alignment horizontal="center" vertical="center"/>
    </xf>
    <xf numFmtId="0" fontId="5" fillId="0" borderId="1" xfId="27" applyFont="1" applyBorder="1" applyAlignment="1">
      <alignment horizontal="center" vertical="center"/>
    </xf>
    <xf numFmtId="49" fontId="5" fillId="0" borderId="1" xfId="28" applyNumberFormat="1" applyFont="1" applyBorder="1" applyAlignment="1">
      <alignment horizontal="center" vertical="center"/>
    </xf>
    <xf numFmtId="43" fontId="8" fillId="0" borderId="0" xfId="28" applyFont="1" applyAlignment="1">
      <alignment vertical="center"/>
    </xf>
    <xf numFmtId="0" fontId="8" fillId="0" borderId="0" xfId="27" applyFont="1" applyAlignment="1">
      <alignment vertical="center"/>
    </xf>
    <xf numFmtId="0" fontId="8" fillId="0" borderId="1" xfId="27" applyFont="1" applyBorder="1" applyAlignment="1">
      <alignment horizontal="center"/>
    </xf>
    <xf numFmtId="0" fontId="5" fillId="0" borderId="1" xfId="27" applyFont="1" applyBorder="1"/>
    <xf numFmtId="14" fontId="8" fillId="0" borderId="1" xfId="27" applyNumberFormat="1" applyFont="1" applyBorder="1" applyAlignment="1">
      <alignment horizontal="center"/>
    </xf>
    <xf numFmtId="4" fontId="8" fillId="0" borderId="1" xfId="27" applyNumberFormat="1" applyFont="1" applyBorder="1"/>
    <xf numFmtId="49" fontId="8" fillId="0" borderId="1" xfId="28" applyNumberFormat="1" applyFont="1" applyBorder="1" applyAlignment="1">
      <alignment horizontal="center"/>
    </xf>
    <xf numFmtId="14" fontId="8" fillId="0" borderId="1" xfId="27" applyNumberFormat="1" applyFont="1" applyBorder="1"/>
    <xf numFmtId="4" fontId="5" fillId="0" borderId="1" xfId="27" applyNumberFormat="1" applyFont="1" applyBorder="1"/>
    <xf numFmtId="198" fontId="8" fillId="0" borderId="1" xfId="28" applyNumberFormat="1" applyFont="1" applyBorder="1"/>
    <xf numFmtId="0" fontId="5" fillId="0" borderId="0" xfId="27" applyFont="1"/>
    <xf numFmtId="4" fontId="8" fillId="0" borderId="12" xfId="27" applyNumberFormat="1" applyFont="1" applyBorder="1"/>
    <xf numFmtId="14" fontId="8" fillId="0" borderId="0" xfId="27" applyNumberFormat="1" applyFont="1" applyBorder="1"/>
    <xf numFmtId="0" fontId="8" fillId="0" borderId="0" xfId="27" applyFont="1" applyBorder="1" applyAlignment="1">
      <alignment horizontal="center"/>
    </xf>
    <xf numFmtId="0" fontId="8" fillId="0" borderId="0" xfId="27" applyFont="1" applyBorder="1"/>
    <xf numFmtId="4" fontId="5" fillId="0" borderId="0" xfId="27" applyNumberFormat="1" applyFont="1" applyBorder="1"/>
    <xf numFmtId="43" fontId="5" fillId="0" borderId="15" xfId="28" applyFont="1" applyBorder="1"/>
    <xf numFmtId="49" fontId="5" fillId="0" borderId="1" xfId="28" applyNumberFormat="1" applyFont="1" applyBorder="1"/>
    <xf numFmtId="43" fontId="5" fillId="0" borderId="0" xfId="28" applyFont="1" applyFill="1"/>
    <xf numFmtId="43" fontId="5" fillId="0" borderId="0" xfId="28" applyFont="1"/>
    <xf numFmtId="43" fontId="5" fillId="0" borderId="6" xfId="28" applyFont="1" applyBorder="1"/>
    <xf numFmtId="0" fontId="29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3" fontId="5" fillId="0" borderId="5" xfId="26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3" fontId="5" fillId="0" borderId="3" xfId="26" applyFont="1" applyBorder="1"/>
    <xf numFmtId="43" fontId="5" fillId="0" borderId="29" xfId="0" applyNumberFormat="1" applyFont="1" applyBorder="1"/>
    <xf numFmtId="0" fontId="29" fillId="0" borderId="3" xfId="0" applyFont="1" applyBorder="1" applyAlignment="1">
      <alignment horizontal="left"/>
    </xf>
    <xf numFmtId="43" fontId="8" fillId="0" borderId="3" xfId="0" applyNumberFormat="1" applyFont="1" applyBorder="1"/>
    <xf numFmtId="0" fontId="5" fillId="0" borderId="3" xfId="0" applyFont="1" applyBorder="1" applyAlignment="1">
      <alignment horizontal="left"/>
    </xf>
    <xf numFmtId="0" fontId="8" fillId="0" borderId="5" xfId="0" applyFont="1" applyBorder="1"/>
    <xf numFmtId="43" fontId="8" fillId="0" borderId="5" xfId="26" applyFont="1" applyBorder="1"/>
    <xf numFmtId="43" fontId="8" fillId="0" borderId="4" xfId="0" applyNumberFormat="1" applyFont="1" applyBorder="1"/>
    <xf numFmtId="43" fontId="5" fillId="0" borderId="13" xfId="26" applyFont="1" applyBorder="1"/>
    <xf numFmtId="0" fontId="5" fillId="0" borderId="1" xfId="0" applyFont="1" applyBorder="1"/>
    <xf numFmtId="0" fontId="8" fillId="0" borderId="1" xfId="27" applyFont="1" applyFill="1" applyBorder="1" applyAlignment="1">
      <alignment horizontal="center"/>
    </xf>
    <xf numFmtId="196" fontId="8" fillId="0" borderId="5" xfId="27" applyNumberFormat="1" applyFont="1" applyFill="1" applyBorder="1" applyAlignment="1">
      <alignment horizontal="center"/>
    </xf>
    <xf numFmtId="0" fontId="8" fillId="0" borderId="5" xfId="27" applyFont="1" applyFill="1" applyBorder="1" applyAlignment="1">
      <alignment horizontal="center"/>
    </xf>
    <xf numFmtId="43" fontId="8" fillId="0" borderId="5" xfId="28" applyFont="1" applyFill="1" applyBorder="1"/>
    <xf numFmtId="196" fontId="8" fillId="0" borderId="3" xfId="27" applyNumberFormat="1" applyFont="1" applyFill="1" applyBorder="1" applyAlignment="1">
      <alignment horizontal="center"/>
    </xf>
    <xf numFmtId="0" fontId="8" fillId="0" borderId="3" xfId="27" applyFont="1" applyFill="1" applyBorder="1" applyAlignment="1">
      <alignment horizontal="center"/>
    </xf>
    <xf numFmtId="43" fontId="8" fillId="0" borderId="3" xfId="28" applyFont="1" applyFill="1" applyBorder="1"/>
    <xf numFmtId="196" fontId="8" fillId="0" borderId="26" xfId="27" applyNumberFormat="1" applyFont="1" applyFill="1" applyBorder="1" applyAlignment="1">
      <alignment horizontal="center"/>
    </xf>
    <xf numFmtId="0" fontId="8" fillId="0" borderId="26" xfId="27" applyFont="1" applyFill="1" applyBorder="1" applyAlignment="1">
      <alignment horizontal="center"/>
    </xf>
    <xf numFmtId="43" fontId="8" fillId="0" borderId="26" xfId="28" applyFont="1" applyFill="1" applyBorder="1"/>
    <xf numFmtId="43" fontId="8" fillId="0" borderId="15" xfId="27" applyNumberFormat="1" applyFont="1" applyFill="1" applyBorder="1"/>
    <xf numFmtId="0" fontId="8" fillId="0" borderId="13" xfId="27" applyFont="1" applyFill="1" applyBorder="1"/>
    <xf numFmtId="0" fontId="8" fillId="0" borderId="0" xfId="27" applyFont="1" applyFill="1" applyAlignment="1">
      <alignment horizontal="center"/>
    </xf>
    <xf numFmtId="0" fontId="5" fillId="0" borderId="0" xfId="27" applyFont="1" applyFill="1" applyAlignment="1"/>
    <xf numFmtId="2" fontId="5" fillId="0" borderId="1" xfId="31" applyNumberFormat="1" applyFont="1" applyBorder="1" applyAlignment="1">
      <alignment horizontal="center" vertical="center"/>
    </xf>
    <xf numFmtId="1" fontId="5" fillId="0" borderId="1" xfId="31" applyNumberFormat="1" applyFont="1" applyBorder="1" applyAlignment="1">
      <alignment horizontal="center" vertical="center"/>
    </xf>
    <xf numFmtId="0" fontId="5" fillId="0" borderId="1" xfId="31" applyFont="1" applyBorder="1" applyAlignment="1">
      <alignment horizontal="center" vertical="center"/>
    </xf>
    <xf numFmtId="1" fontId="5" fillId="0" borderId="1" xfId="31" applyNumberFormat="1" applyFont="1" applyBorder="1" applyAlignment="1">
      <alignment horizontal="center" vertical="top"/>
    </xf>
    <xf numFmtId="43" fontId="5" fillId="0" borderId="1" xfId="32" applyFont="1" applyBorder="1" applyAlignment="1">
      <alignment horizontal="center" vertical="center"/>
    </xf>
    <xf numFmtId="2" fontId="5" fillId="0" borderId="1" xfId="31" applyNumberFormat="1" applyFont="1" applyBorder="1" applyAlignment="1">
      <alignment horizontal="center" vertical="top"/>
    </xf>
    <xf numFmtId="0" fontId="5" fillId="0" borderId="1" xfId="31" applyFont="1" applyBorder="1" applyAlignment="1">
      <alignment horizontal="center"/>
    </xf>
    <xf numFmtId="0" fontId="5" fillId="0" borderId="0" xfId="31" applyFont="1"/>
    <xf numFmtId="196" fontId="8" fillId="0" borderId="5" xfId="27" applyNumberFormat="1" applyFont="1" applyFill="1" applyBorder="1" applyAlignment="1">
      <alignment horizontal="center" vertical="top"/>
    </xf>
    <xf numFmtId="1" fontId="8" fillId="0" borderId="3" xfId="31" applyNumberFormat="1" applyFont="1" applyBorder="1" applyAlignment="1">
      <alignment horizontal="center" vertical="top" wrapText="1"/>
    </xf>
    <xf numFmtId="0" fontId="8" fillId="0" borderId="3" xfId="31" applyFont="1" applyBorder="1" applyAlignment="1">
      <alignment horizontal="center" vertical="top" wrapText="1"/>
    </xf>
    <xf numFmtId="2" fontId="8" fillId="0" borderId="3" xfId="31" applyNumberFormat="1" applyFont="1" applyBorder="1" applyAlignment="1">
      <alignment horizontal="center" vertical="top" wrapText="1"/>
    </xf>
    <xf numFmtId="43" fontId="8" fillId="0" borderId="3" xfId="32" applyFont="1" applyFill="1" applyBorder="1" applyAlignment="1">
      <alignment vertical="top" wrapText="1"/>
    </xf>
    <xf numFmtId="2" fontId="8" fillId="0" borderId="3" xfId="31" applyNumberFormat="1" applyFont="1" applyBorder="1" applyAlignment="1">
      <alignment vertical="top" wrapText="1"/>
    </xf>
    <xf numFmtId="0" fontId="8" fillId="0" borderId="5" xfId="27" applyFont="1" applyFill="1" applyBorder="1" applyAlignment="1">
      <alignment horizontal="center" vertical="top"/>
    </xf>
    <xf numFmtId="0" fontId="8" fillId="0" borderId="0" xfId="31" applyFont="1" applyAlignment="1">
      <alignment vertical="top" wrapText="1"/>
    </xf>
    <xf numFmtId="1" fontId="8" fillId="0" borderId="3" xfId="31" applyNumberFormat="1" applyFont="1" applyBorder="1" applyAlignment="1">
      <alignment horizontal="center" vertical="top"/>
    </xf>
    <xf numFmtId="0" fontId="8" fillId="0" borderId="3" xfId="31" applyFont="1" applyBorder="1" applyAlignment="1">
      <alignment horizontal="center" vertical="top"/>
    </xf>
    <xf numFmtId="2" fontId="8" fillId="0" borderId="3" xfId="31" applyNumberFormat="1" applyFont="1" applyBorder="1" applyAlignment="1">
      <alignment horizontal="center" vertical="top"/>
    </xf>
    <xf numFmtId="43" fontId="8" fillId="0" borderId="3" xfId="32" applyFont="1" applyFill="1" applyBorder="1" applyAlignment="1">
      <alignment vertical="top"/>
    </xf>
    <xf numFmtId="0" fontId="8" fillId="0" borderId="0" xfId="31" applyFont="1" applyAlignment="1">
      <alignment vertical="top"/>
    </xf>
    <xf numFmtId="196" fontId="8" fillId="0" borderId="4" xfId="27" applyNumberFormat="1" applyFont="1" applyFill="1" applyBorder="1" applyAlignment="1">
      <alignment horizontal="center" vertical="top"/>
    </xf>
    <xf numFmtId="1" fontId="8" fillId="0" borderId="4" xfId="31" applyNumberFormat="1" applyFont="1" applyBorder="1" applyAlignment="1">
      <alignment horizontal="center" vertical="top"/>
    </xf>
    <xf numFmtId="0" fontId="8" fillId="0" borderId="4" xfId="31" applyFont="1" applyBorder="1" applyAlignment="1">
      <alignment horizontal="center" vertical="top"/>
    </xf>
    <xf numFmtId="2" fontId="8" fillId="0" borderId="4" xfId="31" applyNumberFormat="1" applyFont="1" applyBorder="1" applyAlignment="1">
      <alignment horizontal="center" vertical="top"/>
    </xf>
    <xf numFmtId="43" fontId="8" fillId="0" borderId="4" xfId="32" applyFont="1" applyFill="1" applyBorder="1" applyAlignment="1">
      <alignment vertical="top"/>
    </xf>
    <xf numFmtId="2" fontId="8" fillId="0" borderId="4" xfId="31" applyNumberFormat="1" applyFont="1" applyBorder="1" applyAlignment="1">
      <alignment vertical="top" wrapText="1"/>
    </xf>
    <xf numFmtId="0" fontId="8" fillId="0" borderId="4" xfId="27" applyFont="1" applyFill="1" applyBorder="1" applyAlignment="1">
      <alignment horizontal="center" vertical="top"/>
    </xf>
    <xf numFmtId="43" fontId="8" fillId="0" borderId="15" xfId="32" applyFont="1" applyBorder="1"/>
    <xf numFmtId="1" fontId="8" fillId="0" borderId="13" xfId="31" applyNumberFormat="1" applyFont="1" applyBorder="1"/>
    <xf numFmtId="0" fontId="8" fillId="0" borderId="0" xfId="31" applyFont="1"/>
    <xf numFmtId="43" fontId="8" fillId="0" borderId="0" xfId="32" applyFont="1"/>
    <xf numFmtId="1" fontId="8" fillId="0" borderId="0" xfId="31" applyNumberFormat="1" applyFont="1"/>
    <xf numFmtId="1" fontId="8" fillId="0" borderId="0" xfId="31" applyNumberFormat="1" applyFont="1" applyAlignment="1">
      <alignment horizontal="center"/>
    </xf>
    <xf numFmtId="0" fontId="8" fillId="0" borderId="0" xfId="31" applyFont="1" applyAlignment="1">
      <alignment horizontal="center" vertical="center"/>
    </xf>
    <xf numFmtId="0" fontId="5" fillId="0" borderId="0" xfId="31" applyFont="1" applyAlignment="1">
      <alignment horizontal="center" vertical="center"/>
    </xf>
    <xf numFmtId="0" fontId="31" fillId="0" borderId="0" xfId="27" applyFont="1" applyFill="1" applyAlignment="1">
      <alignment horizontal="center"/>
    </xf>
    <xf numFmtId="0" fontId="31" fillId="0" borderId="0" xfId="27" applyFont="1" applyFill="1"/>
    <xf numFmtId="43" fontId="5" fillId="0" borderId="0" xfId="32" applyFont="1"/>
    <xf numFmtId="43" fontId="32" fillId="0" borderId="0" xfId="32" applyFont="1" applyAlignment="1">
      <alignment horizontal="center"/>
    </xf>
    <xf numFmtId="43" fontId="32" fillId="0" borderId="0" xfId="32" applyFont="1" applyAlignment="1">
      <alignment horizontal="center" vertical="center"/>
    </xf>
    <xf numFmtId="43" fontId="33" fillId="0" borderId="0" xfId="32" applyFont="1" applyAlignment="1">
      <alignment horizontal="center"/>
    </xf>
    <xf numFmtId="43" fontId="34" fillId="0" borderId="12" xfId="32" applyFont="1" applyBorder="1" applyAlignment="1">
      <alignment horizontal="center" vertical="center"/>
    </xf>
    <xf numFmtId="43" fontId="35" fillId="0" borderId="12" xfId="32" applyFont="1" applyBorder="1" applyAlignment="1">
      <alignment horizontal="center" vertical="center"/>
    </xf>
    <xf numFmtId="43" fontId="34" fillId="0" borderId="12" xfId="32" applyFont="1" applyBorder="1" applyAlignment="1">
      <alignment horizontal="center"/>
    </xf>
    <xf numFmtId="43" fontId="34" fillId="0" borderId="14" xfId="32" applyFont="1" applyBorder="1" applyAlignment="1">
      <alignment horizontal="center" vertical="center"/>
    </xf>
    <xf numFmtId="43" fontId="35" fillId="0" borderId="14" xfId="32" applyFont="1" applyBorder="1" applyAlignment="1">
      <alignment horizontal="center" vertical="center"/>
    </xf>
    <xf numFmtId="43" fontId="34" fillId="0" borderId="14" xfId="32" applyFont="1" applyBorder="1" applyAlignment="1">
      <alignment horizontal="center"/>
    </xf>
    <xf numFmtId="43" fontId="5" fillId="0" borderId="13" xfId="32" applyFont="1" applyBorder="1" applyAlignment="1">
      <alignment horizontal="center" vertical="center"/>
    </xf>
    <xf numFmtId="43" fontId="34" fillId="0" borderId="13" xfId="32" applyFont="1" applyBorder="1" applyAlignment="1">
      <alignment horizontal="center" vertical="center"/>
    </xf>
    <xf numFmtId="43" fontId="35" fillId="0" borderId="13" xfId="32" applyFont="1" applyBorder="1" applyAlignment="1">
      <alignment horizontal="center" vertical="center"/>
    </xf>
    <xf numFmtId="43" fontId="5" fillId="0" borderId="5" xfId="32" applyFont="1" applyBorder="1"/>
    <xf numFmtId="43" fontId="8" fillId="0" borderId="5" xfId="32" applyFont="1" applyBorder="1"/>
    <xf numFmtId="43" fontId="32" fillId="0" borderId="5" xfId="32" quotePrefix="1" applyFont="1" applyBorder="1" applyAlignment="1">
      <alignment horizontal="center"/>
    </xf>
    <xf numFmtId="43" fontId="32" fillId="0" borderId="5" xfId="32" quotePrefix="1" applyFont="1" applyBorder="1" applyAlignment="1">
      <alignment horizontal="center" vertical="center"/>
    </xf>
    <xf numFmtId="43" fontId="33" fillId="0" borderId="5" xfId="32" quotePrefix="1" applyFont="1" applyBorder="1" applyAlignment="1"/>
    <xf numFmtId="43" fontId="8" fillId="0" borderId="3" xfId="32" applyFont="1" applyBorder="1"/>
    <xf numFmtId="43" fontId="32" fillId="0" borderId="3" xfId="32" applyFont="1" applyBorder="1" applyAlignment="1">
      <alignment horizontal="center"/>
    </xf>
    <xf numFmtId="43" fontId="32" fillId="0" borderId="3" xfId="32" applyFont="1" applyBorder="1" applyAlignment="1">
      <alignment horizontal="center" vertical="center"/>
    </xf>
    <xf numFmtId="43" fontId="33" fillId="0" borderId="3" xfId="32" applyFont="1" applyBorder="1" applyAlignment="1">
      <alignment horizontal="center"/>
    </xf>
    <xf numFmtId="43" fontId="32" fillId="0" borderId="3" xfId="32" quotePrefix="1" applyFont="1" applyBorder="1" applyAlignment="1">
      <alignment horizontal="center"/>
    </xf>
    <xf numFmtId="43" fontId="32" fillId="0" borderId="3" xfId="32" quotePrefix="1" applyFont="1" applyBorder="1" applyAlignment="1">
      <alignment horizontal="center" vertical="center"/>
    </xf>
    <xf numFmtId="43" fontId="33" fillId="0" borderId="3" xfId="32" quotePrefix="1" applyFont="1" applyBorder="1" applyAlignment="1">
      <alignment horizontal="left"/>
    </xf>
    <xf numFmtId="43" fontId="5" fillId="0" borderId="3" xfId="32" applyFont="1" applyBorder="1"/>
    <xf numFmtId="43" fontId="32" fillId="0" borderId="3" xfId="32" applyFont="1" applyBorder="1"/>
    <xf numFmtId="43" fontId="8" fillId="0" borderId="4" xfId="32" applyFont="1" applyBorder="1"/>
    <xf numFmtId="43" fontId="32" fillId="0" borderId="4" xfId="32" applyFont="1" applyBorder="1" applyAlignment="1">
      <alignment horizontal="center"/>
    </xf>
    <xf numFmtId="43" fontId="32" fillId="0" borderId="4" xfId="32" applyFont="1" applyBorder="1" applyAlignment="1">
      <alignment horizontal="center" vertical="center"/>
    </xf>
    <xf numFmtId="43" fontId="33" fillId="0" borderId="4" xfId="32" applyFont="1" applyBorder="1" applyAlignment="1">
      <alignment horizontal="center"/>
    </xf>
    <xf numFmtId="43" fontId="32" fillId="0" borderId="5" xfId="32" applyFont="1" applyBorder="1" applyAlignment="1">
      <alignment horizontal="center"/>
    </xf>
    <xf numFmtId="43" fontId="32" fillId="0" borderId="5" xfId="32" applyFont="1" applyBorder="1" applyAlignment="1">
      <alignment horizontal="center" vertical="center"/>
    </xf>
    <xf numFmtId="43" fontId="33" fillId="0" borderId="5" xfId="32" applyFont="1" applyBorder="1" applyAlignment="1">
      <alignment horizontal="center"/>
    </xf>
    <xf numFmtId="0" fontId="4" fillId="0" borderId="3" xfId="31" applyBorder="1"/>
    <xf numFmtId="0" fontId="36" fillId="0" borderId="3" xfId="31" applyFont="1" applyBorder="1" applyAlignment="1">
      <alignment horizontal="center"/>
    </xf>
    <xf numFmtId="0" fontId="36" fillId="0" borderId="3" xfId="31" applyFont="1" applyBorder="1" applyAlignment="1">
      <alignment horizontal="center" vertical="center"/>
    </xf>
    <xf numFmtId="0" fontId="4" fillId="0" borderId="3" xfId="31" applyFont="1" applyBorder="1" applyAlignment="1">
      <alignment horizontal="center"/>
    </xf>
    <xf numFmtId="0" fontId="4" fillId="0" borderId="0" xfId="31"/>
    <xf numFmtId="43" fontId="5" fillId="0" borderId="4" xfId="32" applyFont="1" applyBorder="1"/>
    <xf numFmtId="0" fontId="4" fillId="0" borderId="4" xfId="31" applyBorder="1"/>
    <xf numFmtId="0" fontId="36" fillId="0" borderId="4" xfId="31" applyFont="1" applyBorder="1" applyAlignment="1">
      <alignment horizontal="center"/>
    </xf>
    <xf numFmtId="0" fontId="36" fillId="0" borderId="4" xfId="31" applyFont="1" applyBorder="1" applyAlignment="1">
      <alignment horizontal="center" vertical="center"/>
    </xf>
    <xf numFmtId="0" fontId="4" fillId="0" borderId="4" xfId="31" applyFont="1" applyBorder="1" applyAlignment="1">
      <alignment horizontal="center"/>
    </xf>
    <xf numFmtId="0" fontId="36" fillId="0" borderId="0" xfId="31" applyFont="1" applyAlignment="1">
      <alignment horizontal="center"/>
    </xf>
    <xf numFmtId="0" fontId="36" fillId="0" borderId="0" xfId="31" applyFont="1" applyAlignment="1">
      <alignment horizontal="center" vertical="center"/>
    </xf>
    <xf numFmtId="0" fontId="4" fillId="0" borderId="0" xfId="31" applyFont="1" applyAlignment="1">
      <alignment horizontal="center"/>
    </xf>
    <xf numFmtId="0" fontId="8" fillId="0" borderId="0" xfId="31" applyFont="1" applyFill="1" applyAlignment="1">
      <alignment vertical="center"/>
    </xf>
    <xf numFmtId="0" fontId="5" fillId="0" borderId="1" xfId="31" applyFont="1" applyFill="1" applyBorder="1" applyAlignment="1">
      <alignment horizontal="center" vertical="center"/>
    </xf>
    <xf numFmtId="43" fontId="5" fillId="0" borderId="1" xfId="32" applyFont="1" applyFill="1" applyBorder="1" applyAlignment="1">
      <alignment horizontal="center" vertical="center"/>
    </xf>
    <xf numFmtId="1" fontId="5" fillId="0" borderId="1" xfId="31" applyNumberFormat="1" applyFont="1" applyFill="1" applyBorder="1" applyAlignment="1">
      <alignment horizontal="center" vertical="center"/>
    </xf>
    <xf numFmtId="0" fontId="5" fillId="0" borderId="0" xfId="31" applyFont="1" applyFill="1" applyAlignment="1">
      <alignment horizontal="center" vertical="center"/>
    </xf>
    <xf numFmtId="0" fontId="8" fillId="0" borderId="5" xfId="31" applyFont="1" applyFill="1" applyBorder="1" applyAlignment="1">
      <alignment horizontal="center" vertical="center"/>
    </xf>
    <xf numFmtId="196" fontId="8" fillId="0" borderId="5" xfId="31" applyNumberFormat="1" applyFont="1" applyFill="1" applyBorder="1" applyAlignment="1">
      <alignment horizontal="center" vertical="center"/>
    </xf>
    <xf numFmtId="43" fontId="8" fillId="0" borderId="5" xfId="32" applyFont="1" applyFill="1" applyBorder="1" applyAlignment="1">
      <alignment vertical="center"/>
    </xf>
    <xf numFmtId="1" fontId="8" fillId="0" borderId="5" xfId="31" applyNumberFormat="1" applyFont="1" applyFill="1" applyBorder="1" applyAlignment="1">
      <alignment horizontal="center" vertical="center"/>
    </xf>
    <xf numFmtId="0" fontId="8" fillId="0" borderId="2" xfId="31" applyFont="1" applyFill="1" applyBorder="1" applyAlignment="1">
      <alignment horizontal="center" vertical="center"/>
    </xf>
    <xf numFmtId="0" fontId="8" fillId="0" borderId="3" xfId="31" applyFont="1" applyFill="1" applyBorder="1" applyAlignment="1">
      <alignment horizontal="center" vertical="center"/>
    </xf>
    <xf numFmtId="196" fontId="8" fillId="0" borderId="3" xfId="31" applyNumberFormat="1" applyFont="1" applyFill="1" applyBorder="1" applyAlignment="1">
      <alignment horizontal="center" vertical="center"/>
    </xf>
    <xf numFmtId="43" fontId="8" fillId="0" borderId="3" xfId="32" applyFont="1" applyFill="1" applyBorder="1" applyAlignment="1">
      <alignment vertical="center"/>
    </xf>
    <xf numFmtId="1" fontId="8" fillId="0" borderId="3" xfId="31" applyNumberFormat="1" applyFont="1" applyFill="1" applyBorder="1" applyAlignment="1">
      <alignment horizontal="center" vertical="center"/>
    </xf>
    <xf numFmtId="1" fontId="8" fillId="0" borderId="26" xfId="31" applyNumberFormat="1" applyFont="1" applyFill="1" applyBorder="1" applyAlignment="1">
      <alignment horizontal="center" vertical="center"/>
    </xf>
    <xf numFmtId="0" fontId="8" fillId="0" borderId="26" xfId="31" applyFont="1" applyFill="1" applyBorder="1" applyAlignment="1">
      <alignment horizontal="center" vertical="center"/>
    </xf>
    <xf numFmtId="43" fontId="8" fillId="0" borderId="15" xfId="31" applyNumberFormat="1" applyFont="1" applyBorder="1" applyAlignment="1">
      <alignment vertical="center"/>
    </xf>
    <xf numFmtId="43" fontId="8" fillId="0" borderId="16" xfId="31" applyNumberFormat="1" applyFont="1" applyBorder="1" applyAlignment="1">
      <alignment vertical="center"/>
    </xf>
    <xf numFmtId="0" fontId="8" fillId="0" borderId="17" xfId="31" applyFont="1" applyBorder="1" applyAlignment="1">
      <alignment vertical="center"/>
    </xf>
    <xf numFmtId="0" fontId="8" fillId="0" borderId="0" xfId="31" applyFont="1" applyAlignment="1">
      <alignment vertical="center"/>
    </xf>
    <xf numFmtId="43" fontId="8" fillId="0" borderId="0" xfId="31" applyNumberFormat="1" applyFont="1" applyBorder="1"/>
    <xf numFmtId="0" fontId="7" fillId="0" borderId="0" xfId="33" applyFont="1" applyAlignment="1">
      <alignment vertical="center"/>
    </xf>
    <xf numFmtId="0" fontId="7" fillId="0" borderId="0" xfId="33" applyFont="1" applyAlignment="1">
      <alignment horizontal="center" vertical="center"/>
    </xf>
    <xf numFmtId="192" fontId="7" fillId="0" borderId="0" xfId="34" applyNumberFormat="1" applyFont="1" applyAlignment="1">
      <alignment horizontal="center" vertical="center"/>
    </xf>
    <xf numFmtId="192" fontId="7" fillId="0" borderId="0" xfId="34" applyNumberFormat="1" applyFont="1" applyAlignment="1">
      <alignment horizontal="left" vertical="center"/>
    </xf>
    <xf numFmtId="192" fontId="10" fillId="0" borderId="0" xfId="34" applyNumberFormat="1" applyFont="1" applyAlignment="1">
      <alignment vertical="center"/>
    </xf>
    <xf numFmtId="43" fontId="10" fillId="0" borderId="0" xfId="34" applyFont="1" applyAlignment="1">
      <alignment vertical="center"/>
    </xf>
    <xf numFmtId="43" fontId="10" fillId="0" borderId="0" xfId="34" applyFont="1" applyFill="1" applyAlignment="1">
      <alignment vertical="center"/>
    </xf>
    <xf numFmtId="0" fontId="10" fillId="0" borderId="0" xfId="33" applyFont="1" applyAlignment="1">
      <alignment vertical="center"/>
    </xf>
    <xf numFmtId="0" fontId="10" fillId="0" borderId="0" xfId="33" applyFont="1" applyAlignment="1">
      <alignment horizontal="center" vertical="center"/>
    </xf>
    <xf numFmtId="192" fontId="10" fillId="0" borderId="8" xfId="34" applyNumberFormat="1" applyFont="1" applyBorder="1" applyAlignment="1">
      <alignment vertical="center"/>
    </xf>
    <xf numFmtId="192" fontId="10" fillId="0" borderId="0" xfId="34" applyNumberFormat="1" applyFont="1" applyBorder="1" applyAlignment="1">
      <alignment vertical="center"/>
    </xf>
    <xf numFmtId="0" fontId="10" fillId="0" borderId="0" xfId="33" applyFont="1" applyBorder="1" applyAlignment="1">
      <alignment vertical="center"/>
    </xf>
    <xf numFmtId="43" fontId="10" fillId="0" borderId="0" xfId="35" applyFont="1" applyAlignment="1">
      <alignment vertical="center"/>
    </xf>
    <xf numFmtId="43" fontId="10" fillId="5" borderId="0" xfId="35" applyFont="1" applyFill="1" applyAlignment="1">
      <alignment vertical="center"/>
    </xf>
    <xf numFmtId="43" fontId="8" fillId="0" borderId="0" xfId="35" applyFont="1"/>
    <xf numFmtId="192" fontId="10" fillId="0" borderId="30" xfId="34" applyNumberFormat="1" applyFont="1" applyFill="1" applyBorder="1" applyAlignment="1">
      <alignment horizontal="center" vertical="center"/>
    </xf>
    <xf numFmtId="192" fontId="10" fillId="0" borderId="0" xfId="34" applyNumberFormat="1" applyFont="1" applyFill="1" applyAlignment="1">
      <alignment horizontal="center" vertical="center"/>
    </xf>
    <xf numFmtId="0" fontId="5" fillId="0" borderId="1" xfId="36" applyFont="1" applyFill="1" applyBorder="1" applyAlignment="1">
      <alignment horizontal="center" vertical="center"/>
    </xf>
    <xf numFmtId="43" fontId="10" fillId="0" borderId="0" xfId="34" applyFont="1" applyFill="1" applyAlignment="1">
      <alignment horizontal="left" vertical="center"/>
    </xf>
    <xf numFmtId="0" fontId="10" fillId="0" borderId="0" xfId="33" applyFont="1" applyFill="1" applyAlignment="1">
      <alignment vertical="center"/>
    </xf>
    <xf numFmtId="43" fontId="10" fillId="0" borderId="0" xfId="35" applyFont="1" applyFill="1" applyAlignment="1">
      <alignment vertical="center"/>
    </xf>
    <xf numFmtId="43" fontId="8" fillId="0" borderId="0" xfId="35" applyFont="1" applyFill="1"/>
    <xf numFmtId="192" fontId="10" fillId="0" borderId="31" xfId="34" applyNumberFormat="1" applyFont="1" applyFill="1" applyBorder="1" applyAlignment="1">
      <alignment horizontal="center" vertical="center"/>
    </xf>
    <xf numFmtId="192" fontId="10" fillId="0" borderId="8" xfId="34" applyNumberFormat="1" applyFont="1" applyFill="1" applyBorder="1" applyAlignment="1">
      <alignment horizontal="center" vertical="center"/>
    </xf>
    <xf numFmtId="43" fontId="10" fillId="0" borderId="8" xfId="34" applyFont="1" applyFill="1" applyBorder="1" applyAlignment="1">
      <alignment horizontal="left" vertical="center"/>
    </xf>
    <xf numFmtId="0" fontId="10" fillId="0" borderId="0" xfId="33" quotePrefix="1" applyFont="1" applyFill="1" applyAlignment="1">
      <alignment horizontal="center" vertical="center"/>
    </xf>
    <xf numFmtId="192" fontId="10" fillId="0" borderId="14" xfId="34" applyNumberFormat="1" applyFont="1" applyFill="1" applyBorder="1" applyAlignment="1">
      <alignment horizontal="center" vertical="center"/>
    </xf>
    <xf numFmtId="0" fontId="10" fillId="0" borderId="0" xfId="33" applyFont="1" applyFill="1" applyAlignment="1">
      <alignment horizontal="center" vertical="center"/>
    </xf>
    <xf numFmtId="0" fontId="10" fillId="0" borderId="12" xfId="33" applyFont="1" applyFill="1" applyBorder="1" applyAlignment="1">
      <alignment horizontal="center" vertical="center"/>
    </xf>
    <xf numFmtId="0" fontId="10" fillId="0" borderId="28" xfId="33" applyFont="1" applyFill="1" applyBorder="1" applyAlignment="1">
      <alignment horizontal="center" vertical="center"/>
    </xf>
    <xf numFmtId="192" fontId="10" fillId="0" borderId="13" xfId="34" applyNumberFormat="1" applyFont="1" applyFill="1" applyBorder="1" applyAlignment="1">
      <alignment horizontal="center" vertical="center"/>
    </xf>
    <xf numFmtId="0" fontId="10" fillId="0" borderId="14" xfId="33" applyFont="1" applyFill="1" applyBorder="1" applyAlignment="1">
      <alignment horizontal="center" vertical="center"/>
    </xf>
    <xf numFmtId="0" fontId="7" fillId="0" borderId="0" xfId="33" quotePrefix="1" applyFont="1" applyFill="1" applyAlignment="1">
      <alignment horizontal="center" vertical="center"/>
    </xf>
    <xf numFmtId="0" fontId="10" fillId="0" borderId="13" xfId="33" applyFont="1" applyFill="1" applyBorder="1" applyAlignment="1">
      <alignment horizontal="center" vertical="center"/>
    </xf>
    <xf numFmtId="0" fontId="7" fillId="0" borderId="25" xfId="33" applyFont="1" applyFill="1" applyBorder="1" applyAlignment="1">
      <alignment horizontal="center" vertical="center"/>
    </xf>
    <xf numFmtId="14" fontId="7" fillId="0" borderId="5" xfId="34" applyNumberFormat="1" applyFont="1" applyFill="1" applyBorder="1" applyAlignment="1">
      <alignment horizontal="center" vertical="center"/>
    </xf>
    <xf numFmtId="43" fontId="7" fillId="0" borderId="5" xfId="34" applyFont="1" applyFill="1" applyBorder="1" applyAlignment="1">
      <alignment horizontal="center" vertical="center"/>
    </xf>
    <xf numFmtId="43" fontId="7" fillId="0" borderId="3" xfId="34" applyFont="1" applyFill="1" applyBorder="1" applyAlignment="1">
      <alignment horizontal="left" vertical="center"/>
    </xf>
    <xf numFmtId="43" fontId="7" fillId="0" borderId="3" xfId="34" applyFont="1" applyFill="1" applyBorder="1" applyAlignment="1">
      <alignment vertical="center"/>
    </xf>
    <xf numFmtId="4" fontId="7" fillId="0" borderId="3" xfId="34" applyNumberFormat="1" applyFont="1" applyFill="1" applyBorder="1" applyAlignment="1">
      <alignment horizontal="right" vertical="center"/>
    </xf>
    <xf numFmtId="43" fontId="7" fillId="0" borderId="0" xfId="35" applyFont="1" applyFill="1" applyAlignment="1">
      <alignment vertical="center"/>
    </xf>
    <xf numFmtId="0" fontId="7" fillId="0" borderId="0" xfId="33" applyFont="1" applyFill="1" applyAlignment="1">
      <alignment vertical="center"/>
    </xf>
    <xf numFmtId="43" fontId="7" fillId="0" borderId="0" xfId="33" applyNumberFormat="1" applyFont="1" applyFill="1" applyAlignment="1">
      <alignment vertical="center"/>
    </xf>
    <xf numFmtId="43" fontId="7" fillId="0" borderId="24" xfId="34" applyFont="1" applyFill="1" applyBorder="1" applyAlignment="1">
      <alignment horizontal="center" vertical="center"/>
    </xf>
    <xf numFmtId="0" fontId="7" fillId="0" borderId="3" xfId="33" applyFont="1" applyFill="1" applyBorder="1" applyAlignment="1">
      <alignment horizontal="center" vertical="center"/>
    </xf>
    <xf numFmtId="14" fontId="7" fillId="0" borderId="3" xfId="34" applyNumberFormat="1" applyFont="1" applyFill="1" applyBorder="1" applyAlignment="1">
      <alignment horizontal="center" vertical="center"/>
    </xf>
    <xf numFmtId="43" fontId="7" fillId="0" borderId="3" xfId="34" applyFont="1" applyFill="1" applyBorder="1" applyAlignment="1">
      <alignment horizontal="center" vertical="center"/>
    </xf>
    <xf numFmtId="192" fontId="10" fillId="0" borderId="6" xfId="34" applyNumberFormat="1" applyFont="1" applyFill="1" applyBorder="1" applyAlignment="1">
      <alignment vertical="center"/>
    </xf>
    <xf numFmtId="0" fontId="10" fillId="0" borderId="6" xfId="33" applyFont="1" applyFill="1" applyBorder="1" applyAlignment="1">
      <alignment vertical="center"/>
    </xf>
    <xf numFmtId="192" fontId="10" fillId="0" borderId="32" xfId="34" applyNumberFormat="1" applyFont="1" applyFill="1" applyBorder="1" applyAlignment="1">
      <alignment vertical="center"/>
    </xf>
    <xf numFmtId="43" fontId="10" fillId="0" borderId="15" xfId="34" applyFont="1" applyFill="1" applyBorder="1" applyAlignment="1">
      <alignment vertical="center"/>
    </xf>
    <xf numFmtId="0" fontId="7" fillId="0" borderId="19" xfId="33" applyFont="1" applyFill="1" applyBorder="1" applyAlignment="1">
      <alignment vertical="center"/>
    </xf>
    <xf numFmtId="192" fontId="10" fillId="0" borderId="0" xfId="34" applyNumberFormat="1" applyFont="1" applyFill="1" applyAlignment="1">
      <alignment vertical="center"/>
    </xf>
    <xf numFmtId="43" fontId="10" fillId="6" borderId="0" xfId="34" applyFont="1" applyFill="1" applyAlignment="1">
      <alignment vertical="center"/>
    </xf>
    <xf numFmtId="0" fontId="5" fillId="0" borderId="1" xfId="27" applyFont="1" applyBorder="1" applyAlignment="1">
      <alignment horizontal="center" wrapText="1"/>
    </xf>
    <xf numFmtId="0" fontId="5" fillId="0" borderId="0" xfId="27" applyFont="1" applyAlignment="1">
      <alignment horizontal="center" wrapText="1"/>
    </xf>
    <xf numFmtId="0" fontId="8" fillId="0" borderId="2" xfId="27" applyFont="1" applyBorder="1" applyAlignment="1">
      <alignment horizontal="center"/>
    </xf>
    <xf numFmtId="17" fontId="8" fillId="0" borderId="2" xfId="27" applyNumberFormat="1" applyFont="1" applyBorder="1" applyAlignment="1">
      <alignment horizontal="center"/>
    </xf>
    <xf numFmtId="43" fontId="8" fillId="0" borderId="2" xfId="28" applyFont="1" applyBorder="1"/>
    <xf numFmtId="17" fontId="8" fillId="0" borderId="3" xfId="27" applyNumberFormat="1" applyFont="1" applyBorder="1" applyAlignment="1">
      <alignment horizontal="center"/>
    </xf>
    <xf numFmtId="43" fontId="8" fillId="0" borderId="3" xfId="28" applyFont="1" applyBorder="1"/>
    <xf numFmtId="43" fontId="8" fillId="0" borderId="20" xfId="28" applyFont="1" applyBorder="1"/>
    <xf numFmtId="0" fontId="8" fillId="0" borderId="30" xfId="27" applyFont="1" applyBorder="1"/>
    <xf numFmtId="0" fontId="8" fillId="0" borderId="13" xfId="27" applyFont="1" applyBorder="1" applyAlignment="1">
      <alignment horizontal="center"/>
    </xf>
    <xf numFmtId="17" fontId="8" fillId="0" borderId="13" xfId="27" applyNumberFormat="1" applyFont="1" applyBorder="1" applyAlignment="1">
      <alignment horizontal="center"/>
    </xf>
    <xf numFmtId="43" fontId="8" fillId="0" borderId="13" xfId="28" applyFont="1" applyBorder="1"/>
    <xf numFmtId="4" fontId="8" fillId="0" borderId="13" xfId="27" applyNumberFormat="1" applyFont="1" applyBorder="1"/>
    <xf numFmtId="49" fontId="8" fillId="0" borderId="0" xfId="27" applyNumberFormat="1" applyFont="1" applyAlignment="1">
      <alignment horizontal="right"/>
    </xf>
    <xf numFmtId="0" fontId="8" fillId="0" borderId="0" xfId="27" applyFont="1" applyAlignment="1">
      <alignment horizontal="right"/>
    </xf>
    <xf numFmtId="0" fontId="5" fillId="0" borderId="0" xfId="27" applyFont="1" applyAlignment="1">
      <alignment horizontal="right" vertical="top"/>
    </xf>
    <xf numFmtId="0" fontId="5" fillId="0" borderId="12" xfId="27" applyFont="1" applyBorder="1" applyAlignment="1">
      <alignment horizontal="center" vertical="center"/>
    </xf>
    <xf numFmtId="0" fontId="5" fillId="0" borderId="12" xfId="27" applyFont="1" applyBorder="1" applyAlignment="1">
      <alignment horizontal="center" vertical="center" wrapText="1"/>
    </xf>
    <xf numFmtId="43" fontId="8" fillId="0" borderId="2" xfId="27" applyNumberFormat="1" applyFont="1" applyBorder="1"/>
    <xf numFmtId="49" fontId="5" fillId="0" borderId="0" xfId="27" applyNumberFormat="1" applyFont="1" applyAlignment="1">
      <alignment horizontal="left" vertical="center"/>
    </xf>
    <xf numFmtId="43" fontId="8" fillId="0" borderId="3" xfId="27" applyNumberFormat="1" applyFont="1" applyBorder="1"/>
    <xf numFmtId="49" fontId="5" fillId="0" borderId="0" xfId="27" applyNumberFormat="1" applyFont="1" applyAlignment="1">
      <alignment vertical="center"/>
    </xf>
    <xf numFmtId="49" fontId="5" fillId="0" borderId="0" xfId="27" applyNumberFormat="1" applyFont="1" applyAlignment="1">
      <alignment horizontal="right" vertical="center"/>
    </xf>
    <xf numFmtId="0" fontId="8" fillId="0" borderId="31" xfId="27" applyFont="1" applyBorder="1" applyAlignment="1">
      <alignment horizontal="center"/>
    </xf>
    <xf numFmtId="17" fontId="8" fillId="0" borderId="4" xfId="27" applyNumberFormat="1" applyFont="1" applyBorder="1" applyAlignment="1">
      <alignment horizontal="center"/>
    </xf>
    <xf numFmtId="43" fontId="8" fillId="0" borderId="4" xfId="28" applyFont="1" applyBorder="1"/>
    <xf numFmtId="43" fontId="8" fillId="0" borderId="15" xfId="27" applyNumberFormat="1" applyFont="1" applyBorder="1"/>
    <xf numFmtId="43" fontId="8" fillId="0" borderId="18" xfId="27" applyNumberFormat="1" applyFont="1" applyBorder="1" applyAlignment="1">
      <alignment horizontal="center"/>
    </xf>
    <xf numFmtId="43" fontId="8" fillId="0" borderId="33" xfId="27" applyNumberFormat="1" applyFont="1" applyBorder="1" applyAlignment="1">
      <alignment horizontal="center"/>
    </xf>
    <xf numFmtId="43" fontId="8" fillId="0" borderId="0" xfId="27" applyNumberFormat="1" applyFont="1" applyAlignment="1">
      <alignment horizontal="center"/>
    </xf>
    <xf numFmtId="43" fontId="8" fillId="0" borderId="34" xfId="27" applyNumberFormat="1" applyFont="1" applyBorder="1" applyAlignment="1">
      <alignment horizontal="center"/>
    </xf>
    <xf numFmtId="0" fontId="8" fillId="0" borderId="19" xfId="0" applyFont="1" applyBorder="1"/>
    <xf numFmtId="196" fontId="8" fillId="4" borderId="3" xfId="0" quotePrefix="1" applyNumberFormat="1" applyFont="1" applyFill="1" applyBorder="1" applyAlignment="1">
      <alignment horizontal="center"/>
    </xf>
    <xf numFmtId="196" fontId="8" fillId="0" borderId="4" xfId="0" quotePrefix="1" applyNumberFormat="1" applyFont="1" applyFill="1" applyBorder="1" applyAlignment="1">
      <alignment horizontal="center"/>
    </xf>
    <xf numFmtId="43" fontId="8" fillId="0" borderId="4" xfId="26" applyFont="1" applyFill="1" applyBorder="1" applyAlignment="1">
      <alignment horizontal="center"/>
    </xf>
    <xf numFmtId="0" fontId="38" fillId="0" borderId="0" xfId="27" applyFont="1"/>
    <xf numFmtId="0" fontId="5" fillId="0" borderId="0" xfId="0" applyFont="1" applyAlignment="1">
      <alignment horizontal="center" vertical="center"/>
    </xf>
    <xf numFmtId="0" fontId="18" fillId="0" borderId="0" xfId="4" applyFont="1" applyAlignment="1">
      <alignment horizontal="center" vertical="top"/>
    </xf>
    <xf numFmtId="0" fontId="20" fillId="0" borderId="0" xfId="10" applyFont="1" applyAlignment="1">
      <alignment horizontal="center" vertical="top"/>
    </xf>
    <xf numFmtId="0" fontId="9" fillId="0" borderId="1" xfId="1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0" xfId="6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8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88" fontId="8" fillId="0" borderId="16" xfId="1" applyFont="1" applyBorder="1" applyAlignment="1">
      <alignment horizontal="center" vertical="top"/>
    </xf>
    <xf numFmtId="188" fontId="8" fillId="0" borderId="17" xfId="1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21" applyFont="1" applyAlignment="1">
      <alignment horizontal="center"/>
    </xf>
    <xf numFmtId="0" fontId="5" fillId="0" borderId="0" xfId="21" applyFont="1" applyBorder="1" applyAlignment="1">
      <alignment horizontal="center"/>
    </xf>
    <xf numFmtId="0" fontId="28" fillId="0" borderId="16" xfId="25" applyFont="1" applyBorder="1" applyAlignment="1">
      <alignment horizontal="center"/>
    </xf>
    <xf numFmtId="0" fontId="28" fillId="0" borderId="17" xfId="25" applyFont="1" applyBorder="1" applyAlignment="1">
      <alignment horizontal="center"/>
    </xf>
    <xf numFmtId="0" fontId="28" fillId="0" borderId="1" xfId="25" applyFont="1" applyBorder="1" applyAlignment="1">
      <alignment horizontal="center" wrapText="1"/>
    </xf>
    <xf numFmtId="0" fontId="28" fillId="0" borderId="1" xfId="25" applyFont="1" applyBorder="1" applyAlignment="1">
      <alignment horizontal="center"/>
    </xf>
    <xf numFmtId="0" fontId="5" fillId="0" borderId="2" xfId="23" applyFont="1" applyBorder="1" applyAlignment="1">
      <alignment horizontal="center" vertical="center"/>
    </xf>
    <xf numFmtId="0" fontId="5" fillId="0" borderId="4" xfId="23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1" xfId="25" applyFont="1" applyBorder="1" applyAlignment="1">
      <alignment horizontal="center" vertical="center"/>
    </xf>
    <xf numFmtId="1" fontId="28" fillId="0" borderId="12" xfId="25" applyNumberFormat="1" applyFont="1" applyBorder="1" applyAlignment="1">
      <alignment horizontal="center" vertical="center"/>
    </xf>
    <xf numFmtId="1" fontId="28" fillId="0" borderId="13" xfId="25" applyNumberFormat="1" applyFont="1" applyBorder="1" applyAlignment="1">
      <alignment horizontal="center" vertical="center"/>
    </xf>
    <xf numFmtId="0" fontId="10" fillId="0" borderId="1" xfId="25" applyFont="1" applyBorder="1" applyAlignment="1">
      <alignment horizontal="center" vertical="center"/>
    </xf>
    <xf numFmtId="0" fontId="28" fillId="0" borderId="12" xfId="25" applyFont="1" applyBorder="1" applyAlignment="1">
      <alignment horizontal="center" vertical="center" wrapText="1"/>
    </xf>
    <xf numFmtId="0" fontId="28" fillId="0" borderId="13" xfId="25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20" xfId="0" quotePrefix="1" applyFont="1" applyBorder="1" applyAlignment="1">
      <alignment horizontal="center" vertical="center"/>
    </xf>
    <xf numFmtId="0" fontId="8" fillId="0" borderId="21" xfId="0" quotePrefix="1" applyFont="1" applyBorder="1" applyAlignment="1">
      <alignment horizontal="center" vertical="center"/>
    </xf>
    <xf numFmtId="0" fontId="8" fillId="0" borderId="22" xfId="0" quotePrefix="1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2" xfId="23" applyFont="1" applyBorder="1" applyAlignment="1">
      <alignment horizontal="center" vertical="center"/>
    </xf>
    <xf numFmtId="0" fontId="5" fillId="0" borderId="14" xfId="23" applyFont="1" applyBorder="1" applyAlignment="1">
      <alignment horizontal="center" vertical="center"/>
    </xf>
    <xf numFmtId="0" fontId="5" fillId="0" borderId="13" xfId="2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27" applyFont="1" applyFill="1" applyBorder="1" applyAlignment="1">
      <alignment horizontal="center" vertical="center"/>
    </xf>
    <xf numFmtId="0" fontId="5" fillId="0" borderId="10" xfId="27" applyFont="1" applyFill="1" applyBorder="1" applyAlignment="1">
      <alignment horizontal="center" vertical="center"/>
    </xf>
    <xf numFmtId="0" fontId="5" fillId="0" borderId="17" xfId="27" applyFont="1" applyFill="1" applyBorder="1" applyAlignment="1">
      <alignment horizontal="center" vertical="center"/>
    </xf>
    <xf numFmtId="0" fontId="5" fillId="0" borderId="1" xfId="27" applyFont="1" applyFill="1" applyBorder="1" applyAlignment="1">
      <alignment horizontal="center" vertical="center"/>
    </xf>
    <xf numFmtId="0" fontId="5" fillId="0" borderId="12" xfId="27" applyFont="1" applyFill="1" applyBorder="1" applyAlignment="1">
      <alignment horizontal="center" vertical="center" wrapText="1"/>
    </xf>
    <xf numFmtId="0" fontId="5" fillId="0" borderId="13" xfId="27" applyFont="1" applyFill="1" applyBorder="1" applyAlignment="1">
      <alignment horizontal="center" vertical="center" wrapText="1"/>
    </xf>
    <xf numFmtId="0" fontId="5" fillId="0" borderId="12" xfId="27" applyFont="1" applyFill="1" applyBorder="1" applyAlignment="1">
      <alignment horizontal="center" vertical="center"/>
    </xf>
    <xf numFmtId="0" fontId="5" fillId="0" borderId="13" xfId="27" applyFont="1" applyFill="1" applyBorder="1" applyAlignment="1">
      <alignment horizontal="center" vertical="center"/>
    </xf>
    <xf numFmtId="0" fontId="5" fillId="0" borderId="27" xfId="27" applyFont="1" applyBorder="1" applyAlignment="1">
      <alignment horizontal="left" vertical="center"/>
    </xf>
    <xf numFmtId="0" fontId="5" fillId="0" borderId="9" xfId="27" applyFont="1" applyBorder="1" applyAlignment="1">
      <alignment horizontal="left" vertical="center"/>
    </xf>
    <xf numFmtId="0" fontId="5" fillId="0" borderId="28" xfId="27" applyFont="1" applyBorder="1" applyAlignment="1">
      <alignment horizontal="left" vertical="center"/>
    </xf>
    <xf numFmtId="197" fontId="10" fillId="0" borderId="16" xfId="27" applyNumberFormat="1" applyFont="1" applyFill="1" applyBorder="1" applyAlignment="1">
      <alignment horizontal="center"/>
    </xf>
    <xf numFmtId="197" fontId="10" fillId="0" borderId="10" xfId="27" applyNumberFormat="1" applyFont="1" applyFill="1" applyBorder="1" applyAlignment="1">
      <alignment horizontal="center"/>
    </xf>
    <xf numFmtId="197" fontId="10" fillId="0" borderId="17" xfId="27" applyNumberFormat="1" applyFont="1" applyFill="1" applyBorder="1" applyAlignment="1">
      <alignment horizontal="center"/>
    </xf>
    <xf numFmtId="0" fontId="5" fillId="0" borderId="0" xfId="27" applyFont="1" applyAlignment="1">
      <alignment horizontal="center"/>
    </xf>
    <xf numFmtId="0" fontId="5" fillId="0" borderId="12" xfId="27" applyFont="1" applyBorder="1" applyAlignment="1">
      <alignment horizontal="center" vertical="center"/>
    </xf>
    <xf numFmtId="0" fontId="5" fillId="0" borderId="13" xfId="27" applyFont="1" applyBorder="1" applyAlignment="1">
      <alignment horizontal="center" vertical="center"/>
    </xf>
    <xf numFmtId="197" fontId="5" fillId="0" borderId="12" xfId="27" applyNumberFormat="1" applyFont="1" applyBorder="1" applyAlignment="1">
      <alignment horizontal="center" vertical="center"/>
    </xf>
    <xf numFmtId="197" fontId="5" fillId="0" borderId="13" xfId="27" applyNumberFormat="1" applyFont="1" applyBorder="1" applyAlignment="1">
      <alignment horizontal="center" vertical="center"/>
    </xf>
    <xf numFmtId="43" fontId="5" fillId="0" borderId="12" xfId="29" applyFont="1" applyBorder="1" applyAlignment="1">
      <alignment horizontal="center" vertical="center"/>
    </xf>
    <xf numFmtId="43" fontId="5" fillId="0" borderId="13" xfId="29" applyFont="1" applyBorder="1" applyAlignment="1">
      <alignment horizontal="center" vertical="center"/>
    </xf>
    <xf numFmtId="43" fontId="5" fillId="0" borderId="12" xfId="30" applyFont="1" applyBorder="1" applyAlignment="1">
      <alignment horizontal="center" vertical="center" wrapText="1"/>
    </xf>
    <xf numFmtId="43" fontId="5" fillId="0" borderId="13" xfId="30" applyFont="1" applyBorder="1" applyAlignment="1">
      <alignment horizontal="center" vertical="center" wrapText="1"/>
    </xf>
    <xf numFmtId="0" fontId="5" fillId="0" borderId="0" xfId="27" applyFont="1" applyBorder="1" applyAlignment="1">
      <alignment horizontal="center"/>
    </xf>
    <xf numFmtId="0" fontId="5" fillId="0" borderId="16" xfId="27" applyFont="1" applyBorder="1" applyAlignment="1">
      <alignment horizontal="center"/>
    </xf>
    <xf numFmtId="0" fontId="5" fillId="0" borderId="10" xfId="27" applyFont="1" applyBorder="1" applyAlignment="1">
      <alignment horizontal="center"/>
    </xf>
    <xf numFmtId="0" fontId="5" fillId="0" borderId="17" xfId="27" applyFont="1" applyBorder="1" applyAlignment="1">
      <alignment horizontal="center"/>
    </xf>
    <xf numFmtId="43" fontId="8" fillId="0" borderId="3" xfId="26" applyFont="1" applyBorder="1" applyAlignment="1">
      <alignment horizontal="center" vertical="center"/>
    </xf>
    <xf numFmtId="43" fontId="8" fillId="0" borderId="26" xfId="0" applyNumberFormat="1" applyFont="1" applyBorder="1" applyAlignment="1">
      <alignment horizontal="center" vertical="center"/>
    </xf>
    <xf numFmtId="43" fontId="8" fillId="0" borderId="14" xfId="0" applyNumberFormat="1" applyFont="1" applyBorder="1" applyAlignment="1">
      <alignment horizontal="center" vertical="center"/>
    </xf>
    <xf numFmtId="43" fontId="8" fillId="0" borderId="5" xfId="0" applyNumberFormat="1" applyFont="1" applyBorder="1" applyAlignment="1">
      <alignment horizontal="center" vertical="center"/>
    </xf>
    <xf numFmtId="0" fontId="8" fillId="0" borderId="0" xfId="27" applyFont="1" applyFill="1" applyAlignment="1">
      <alignment horizontal="center"/>
    </xf>
    <xf numFmtId="0" fontId="5" fillId="0" borderId="0" xfId="27" applyFont="1" applyFill="1" applyAlignment="1">
      <alignment horizontal="center"/>
    </xf>
    <xf numFmtId="0" fontId="8" fillId="0" borderId="16" xfId="27" applyFont="1" applyFill="1" applyBorder="1" applyAlignment="1">
      <alignment horizontal="center"/>
    </xf>
    <xf numFmtId="0" fontId="8" fillId="0" borderId="10" xfId="27" applyFont="1" applyFill="1" applyBorder="1" applyAlignment="1">
      <alignment horizontal="center"/>
    </xf>
    <xf numFmtId="0" fontId="8" fillId="0" borderId="17" xfId="27" applyFont="1" applyFill="1" applyBorder="1" applyAlignment="1">
      <alignment horizontal="center"/>
    </xf>
    <xf numFmtId="0" fontId="8" fillId="0" borderId="16" xfId="31" applyFont="1" applyBorder="1" applyAlignment="1">
      <alignment horizontal="center"/>
    </xf>
    <xf numFmtId="0" fontId="8" fillId="0" borderId="10" xfId="31" applyFont="1" applyBorder="1" applyAlignment="1">
      <alignment horizontal="center"/>
    </xf>
    <xf numFmtId="0" fontId="8" fillId="0" borderId="10" xfId="31" applyFont="1" applyBorder="1" applyAlignment="1">
      <alignment horizontal="center" vertical="center"/>
    </xf>
    <xf numFmtId="0" fontId="8" fillId="0" borderId="17" xfId="31" applyFont="1" applyBorder="1" applyAlignment="1">
      <alignment horizontal="center" vertical="center"/>
    </xf>
    <xf numFmtId="43" fontId="5" fillId="0" borderId="12" xfId="32" applyFont="1" applyBorder="1" applyAlignment="1">
      <alignment horizontal="center" vertical="center"/>
    </xf>
    <xf numFmtId="43" fontId="5" fillId="0" borderId="14" xfId="32" applyFont="1" applyBorder="1" applyAlignment="1">
      <alignment horizontal="center" vertical="center"/>
    </xf>
    <xf numFmtId="43" fontId="5" fillId="0" borderId="13" xfId="32" applyFont="1" applyBorder="1" applyAlignment="1">
      <alignment horizontal="center" vertical="center"/>
    </xf>
    <xf numFmtId="43" fontId="5" fillId="0" borderId="1" xfId="32" applyFont="1" applyBorder="1" applyAlignment="1">
      <alignment horizontal="center"/>
    </xf>
    <xf numFmtId="43" fontId="5" fillId="0" borderId="2" xfId="32" applyFont="1" applyBorder="1" applyAlignment="1">
      <alignment horizontal="center" vertical="center"/>
    </xf>
    <xf numFmtId="43" fontId="5" fillId="0" borderId="3" xfId="32" applyFont="1" applyBorder="1" applyAlignment="1">
      <alignment horizontal="center" vertical="center"/>
    </xf>
    <xf numFmtId="43" fontId="5" fillId="0" borderId="4" xfId="32" applyFont="1" applyBorder="1" applyAlignment="1">
      <alignment horizontal="center" vertical="center"/>
    </xf>
    <xf numFmtId="43" fontId="5" fillId="0" borderId="13" xfId="32" applyFont="1" applyBorder="1" applyAlignment="1">
      <alignment horizontal="center"/>
    </xf>
    <xf numFmtId="0" fontId="5" fillId="0" borderId="0" xfId="27" applyFont="1" applyFill="1" applyAlignment="1">
      <alignment horizontal="center" vertical="center"/>
    </xf>
    <xf numFmtId="0" fontId="8" fillId="0" borderId="16" xfId="31" applyFont="1" applyBorder="1" applyAlignment="1">
      <alignment horizontal="center" vertical="center"/>
    </xf>
    <xf numFmtId="0" fontId="8" fillId="0" borderId="0" xfId="31" applyFont="1" applyAlignment="1">
      <alignment horizontal="center"/>
    </xf>
    <xf numFmtId="43" fontId="10" fillId="0" borderId="0" xfId="35" applyFont="1" applyAlignment="1">
      <alignment horizontal="center" vertical="center"/>
    </xf>
    <xf numFmtId="16" fontId="10" fillId="0" borderId="0" xfId="33" quotePrefix="1" applyNumberFormat="1" applyFont="1" applyAlignment="1">
      <alignment horizontal="center" vertical="center"/>
    </xf>
    <xf numFmtId="0" fontId="5" fillId="0" borderId="1" xfId="36" applyFont="1" applyFill="1" applyBorder="1" applyAlignment="1">
      <alignment horizontal="center" vertical="center" wrapText="1"/>
    </xf>
    <xf numFmtId="0" fontId="7" fillId="0" borderId="12" xfId="33" applyFont="1" applyFill="1" applyBorder="1" applyAlignment="1">
      <alignment horizontal="center" vertical="center"/>
    </xf>
    <xf numFmtId="0" fontId="7" fillId="0" borderId="13" xfId="33" applyFont="1" applyFill="1" applyBorder="1" applyAlignment="1">
      <alignment horizontal="center" vertical="center"/>
    </xf>
    <xf numFmtId="0" fontId="7" fillId="0" borderId="14" xfId="33" applyFont="1" applyFill="1" applyBorder="1" applyAlignment="1">
      <alignment horizontal="center" vertical="center"/>
    </xf>
    <xf numFmtId="192" fontId="10" fillId="0" borderId="0" xfId="34" applyNumberFormat="1" applyFont="1" applyAlignment="1">
      <alignment horizontal="center" vertical="center"/>
    </xf>
    <xf numFmtId="0" fontId="10" fillId="0" borderId="12" xfId="33" applyFont="1" applyBorder="1" applyAlignment="1">
      <alignment horizontal="center" vertical="center" wrapText="1"/>
    </xf>
    <xf numFmtId="0" fontId="10" fillId="0" borderId="14" xfId="33" applyFont="1" applyBorder="1" applyAlignment="1">
      <alignment horizontal="center" vertical="center" wrapText="1"/>
    </xf>
    <xf numFmtId="0" fontId="10" fillId="0" borderId="13" xfId="33" applyFont="1" applyBorder="1" applyAlignment="1">
      <alignment horizontal="center" vertical="center" wrapText="1"/>
    </xf>
    <xf numFmtId="0" fontId="10" fillId="0" borderId="12" xfId="33" applyFont="1" applyBorder="1" applyAlignment="1">
      <alignment horizontal="center" vertical="center"/>
    </xf>
    <xf numFmtId="0" fontId="10" fillId="0" borderId="14" xfId="33" applyFont="1" applyBorder="1" applyAlignment="1">
      <alignment horizontal="center" vertical="center"/>
    </xf>
    <xf numFmtId="0" fontId="10" fillId="0" borderId="13" xfId="33" applyFont="1" applyBorder="1" applyAlignment="1">
      <alignment horizontal="center" vertical="center"/>
    </xf>
    <xf numFmtId="192" fontId="10" fillId="0" borderId="12" xfId="34" applyNumberFormat="1" applyFont="1" applyBorder="1" applyAlignment="1">
      <alignment horizontal="center" vertical="center"/>
    </xf>
    <xf numFmtId="192" fontId="10" fillId="0" borderId="14" xfId="34" applyNumberFormat="1" applyFont="1" applyBorder="1" applyAlignment="1">
      <alignment horizontal="center" vertical="center"/>
    </xf>
    <xf numFmtId="192" fontId="10" fillId="0" borderId="13" xfId="34" applyNumberFormat="1" applyFont="1" applyBorder="1" applyAlignment="1">
      <alignment horizontal="center" vertical="center"/>
    </xf>
    <xf numFmtId="192" fontId="10" fillId="0" borderId="16" xfId="34" applyNumberFormat="1" applyFont="1" applyBorder="1" applyAlignment="1">
      <alignment horizontal="center" vertical="center"/>
    </xf>
    <xf numFmtId="192" fontId="10" fillId="0" borderId="10" xfId="34" applyNumberFormat="1" applyFont="1" applyBorder="1" applyAlignment="1">
      <alignment horizontal="center" vertical="center"/>
    </xf>
    <xf numFmtId="192" fontId="10" fillId="0" borderId="17" xfId="34" applyNumberFormat="1" applyFont="1" applyBorder="1" applyAlignment="1">
      <alignment horizontal="center" vertical="center"/>
    </xf>
    <xf numFmtId="192" fontId="10" fillId="0" borderId="27" xfId="34" applyNumberFormat="1" applyFont="1" applyBorder="1" applyAlignment="1">
      <alignment horizontal="center"/>
    </xf>
    <xf numFmtId="192" fontId="10" fillId="0" borderId="28" xfId="34" applyNumberFormat="1" applyFont="1" applyBorder="1" applyAlignment="1">
      <alignment horizontal="center"/>
    </xf>
    <xf numFmtId="43" fontId="8" fillId="0" borderId="34" xfId="27" applyNumberFormat="1" applyFont="1" applyBorder="1"/>
    <xf numFmtId="49" fontId="5" fillId="0" borderId="0" xfId="27" applyNumberFormat="1" applyFont="1" applyAlignment="1">
      <alignment horizontal="center" vertical="center"/>
    </xf>
    <xf numFmtId="43" fontId="8" fillId="0" borderId="18" xfId="27" applyNumberFormat="1" applyFont="1" applyBorder="1" applyAlignment="1">
      <alignment horizontal="left"/>
    </xf>
    <xf numFmtId="43" fontId="8" fillId="0" borderId="33" xfId="27" applyNumberFormat="1" applyFont="1" applyBorder="1"/>
    <xf numFmtId="43" fontId="8" fillId="0" borderId="0" xfId="27" applyNumberFormat="1" applyFont="1"/>
    <xf numFmtId="0" fontId="5" fillId="0" borderId="16" xfId="27" applyFont="1" applyBorder="1" applyAlignment="1">
      <alignment horizontal="right"/>
    </xf>
    <xf numFmtId="0" fontId="5" fillId="0" borderId="10" xfId="27" applyFont="1" applyBorder="1" applyAlignment="1">
      <alignment horizontal="right"/>
    </xf>
    <xf numFmtId="0" fontId="5" fillId="0" borderId="17" xfId="27" applyFont="1" applyBorder="1" applyAlignment="1">
      <alignment horizontal="right"/>
    </xf>
  </cellXfs>
  <cellStyles count="37">
    <cellStyle name="Comma 2" xfId="3" xr:uid="{00000000-0005-0000-0000-000001000000}"/>
    <cellStyle name="Comma 2 2" xfId="13" xr:uid="{00000000-0005-0000-0000-000002000000}"/>
    <cellStyle name="Comma 2 3" xfId="29" xr:uid="{00000000-0005-0000-0000-000003000000}"/>
    <cellStyle name="Comma 2 3 2" xfId="30" xr:uid="{00000000-0005-0000-0000-000004000000}"/>
    <cellStyle name="Comma 2 4" xfId="34" xr:uid="{00000000-0005-0000-0000-000005000000}"/>
    <cellStyle name="Comma 3" xfId="7" xr:uid="{00000000-0005-0000-0000-000006000000}"/>
    <cellStyle name="Comma 3 2" xfId="11" xr:uid="{00000000-0005-0000-0000-000007000000}"/>
    <cellStyle name="Comma 3 3" xfId="35" xr:uid="{00000000-0005-0000-0000-000008000000}"/>
    <cellStyle name="Comma 3 5" xfId="14" xr:uid="{00000000-0005-0000-0000-000009000000}"/>
    <cellStyle name="Comma 4" xfId="5" xr:uid="{00000000-0005-0000-0000-00000A000000}"/>
    <cellStyle name="Comma 4 2" xfId="32" xr:uid="{00000000-0005-0000-0000-00000B000000}"/>
    <cellStyle name="Comma 5" xfId="22" xr:uid="{00000000-0005-0000-0000-00000C000000}"/>
    <cellStyle name="Comma 6" xfId="26" xr:uid="{00000000-0005-0000-0000-00000D000000}"/>
    <cellStyle name="Comma 7" xfId="28" xr:uid="{00000000-0005-0000-0000-00000E000000}"/>
    <cellStyle name="Normal 12" xfId="8" xr:uid="{00000000-0005-0000-0000-000010000000}"/>
    <cellStyle name="Normal 12 2" xfId="20" xr:uid="{00000000-0005-0000-0000-000011000000}"/>
    <cellStyle name="Normal 2" xfId="6" xr:uid="{00000000-0005-0000-0000-000012000000}"/>
    <cellStyle name="Normal 2 2" xfId="4" xr:uid="{00000000-0005-0000-0000-000013000000}"/>
    <cellStyle name="Normal 2 2 2 3" xfId="15" xr:uid="{00000000-0005-0000-0000-000014000000}"/>
    <cellStyle name="Normal 2 3" xfId="10" xr:uid="{00000000-0005-0000-0000-000015000000}"/>
    <cellStyle name="Normal 2 4" xfId="23" xr:uid="{00000000-0005-0000-0000-000016000000}"/>
    <cellStyle name="Normal 2 5" xfId="33" xr:uid="{00000000-0005-0000-0000-000017000000}"/>
    <cellStyle name="Normal 3" xfId="2" xr:uid="{00000000-0005-0000-0000-000018000000}"/>
    <cellStyle name="Normal 3 2" xfId="36" xr:uid="{00000000-0005-0000-0000-000019000000}"/>
    <cellStyle name="Normal 4" xfId="21" xr:uid="{00000000-0005-0000-0000-00001A000000}"/>
    <cellStyle name="Normal 4 2" xfId="31" xr:uid="{00000000-0005-0000-0000-00001B000000}"/>
    <cellStyle name="Normal 5" xfId="27" xr:uid="{00000000-0005-0000-0000-00001C000000}"/>
    <cellStyle name="Normal 6" xfId="16" xr:uid="{00000000-0005-0000-0000-00001D000000}"/>
    <cellStyle name="Normal 7" xfId="17" xr:uid="{00000000-0005-0000-0000-00001E000000}"/>
    <cellStyle name="Percent 2" xfId="12" xr:uid="{00000000-0005-0000-0000-000020000000}"/>
    <cellStyle name="เครื่องหมายจุลภาค 2" xfId="18" xr:uid="{00000000-0005-0000-0000-000021000000}"/>
    <cellStyle name="จุลภาค" xfId="1" builtinId="3"/>
    <cellStyle name="ปกติ" xfId="0" builtinId="0"/>
    <cellStyle name="ปกติ 2" xfId="19" xr:uid="{00000000-0005-0000-0000-000022000000}"/>
    <cellStyle name="ปกติ_Sheet1" xfId="25" xr:uid="{00000000-0005-0000-0000-000023000000}"/>
    <cellStyle name="ปกติ_รายละเอียดแนบที่ดินอาคารและอุปกรณ์" xfId="24" xr:uid="{00000000-0005-0000-0000-000024000000}"/>
    <cellStyle name="เปอร์เซ็นต์" xfId="9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5</xdr:row>
      <xdr:rowOff>95250</xdr:rowOff>
    </xdr:from>
    <xdr:to>
      <xdr:col>6</xdr:col>
      <xdr:colOff>361951</xdr:colOff>
      <xdr:row>6</xdr:row>
      <xdr:rowOff>219075</xdr:rowOff>
    </xdr:to>
    <xdr:sp macro="" textlink="">
      <xdr:nvSpPr>
        <xdr:cNvPr id="2" name="Right Brace 7">
          <a:extLst>
            <a:ext uri="{FF2B5EF4-FFF2-40B4-BE49-F238E27FC236}">
              <a16:creationId xmlns:a16="http://schemas.microsoft.com/office/drawing/2014/main" id="{DEFFB19E-203E-4FDE-A062-204A08C7CDB6}"/>
            </a:ext>
          </a:extLst>
        </xdr:cNvPr>
        <xdr:cNvSpPr/>
      </xdr:nvSpPr>
      <xdr:spPr>
        <a:xfrm>
          <a:off x="5467351" y="1695450"/>
          <a:ext cx="228600" cy="390525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85725</xdr:colOff>
      <xdr:row>7</xdr:row>
      <xdr:rowOff>95250</xdr:rowOff>
    </xdr:from>
    <xdr:to>
      <xdr:col>6</xdr:col>
      <xdr:colOff>419100</xdr:colOff>
      <xdr:row>16</xdr:row>
      <xdr:rowOff>257175</xdr:rowOff>
    </xdr:to>
    <xdr:sp macro="" textlink="">
      <xdr:nvSpPr>
        <xdr:cNvPr id="3" name="Right Brace 8">
          <a:extLst>
            <a:ext uri="{FF2B5EF4-FFF2-40B4-BE49-F238E27FC236}">
              <a16:creationId xmlns:a16="http://schemas.microsoft.com/office/drawing/2014/main" id="{04DB32D3-1D45-4C6B-A576-7A30C9ACF528}"/>
            </a:ext>
          </a:extLst>
        </xdr:cNvPr>
        <xdr:cNvSpPr/>
      </xdr:nvSpPr>
      <xdr:spPr>
        <a:xfrm>
          <a:off x="5457825" y="2228850"/>
          <a:ext cx="238125" cy="2562225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85725</xdr:colOff>
      <xdr:row>17</xdr:row>
      <xdr:rowOff>85725</xdr:rowOff>
    </xdr:from>
    <xdr:to>
      <xdr:col>6</xdr:col>
      <xdr:colOff>400050</xdr:colOff>
      <xdr:row>18</xdr:row>
      <xdr:rowOff>209550</xdr:rowOff>
    </xdr:to>
    <xdr:sp macro="" textlink="">
      <xdr:nvSpPr>
        <xdr:cNvPr id="4" name="Right Brace 9">
          <a:extLst>
            <a:ext uri="{FF2B5EF4-FFF2-40B4-BE49-F238E27FC236}">
              <a16:creationId xmlns:a16="http://schemas.microsoft.com/office/drawing/2014/main" id="{787966D6-7702-40C2-9C5A-80E1CED12B83}"/>
            </a:ext>
          </a:extLst>
        </xdr:cNvPr>
        <xdr:cNvSpPr/>
      </xdr:nvSpPr>
      <xdr:spPr>
        <a:xfrm>
          <a:off x="5457825" y="4886325"/>
          <a:ext cx="238125" cy="390525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114300</xdr:rowOff>
    </xdr:from>
    <xdr:to>
      <xdr:col>6</xdr:col>
      <xdr:colOff>228600</xdr:colOff>
      <xdr:row>16</xdr:row>
      <xdr:rowOff>161926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79708E2-BAE2-475F-8032-479DE3D500F5}"/>
            </a:ext>
          </a:extLst>
        </xdr:cNvPr>
        <xdr:cNvSpPr/>
      </xdr:nvSpPr>
      <xdr:spPr>
        <a:xfrm>
          <a:off x="6762750" y="2286000"/>
          <a:ext cx="200025" cy="3095626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91;&#3634;&#3609;&#3648;&#3621;&#3655;&#3585;\&#3626;&#3605;&#3594;61\WP-61\&#3621;&#3641;&#3585;&#3627;&#3609;&#3637;&#3657;&#3648;&#3591;&#3636;&#3609;&#3618;&#3639;&#3617;2561\&#3621;&#3641;&#3585;&#3627;&#3609;&#3637;&#3657;&#3648;&#3591;&#3636;&#3609;&#3618;&#3639;&#3617;&#3648;&#3621;&#3655;&#3585;61\&#3621;&#3641;&#3585;&#3627;&#3609;&#3637;&#3657;&#3648;&#3591;&#3636;&#3609;&#3618;&#3639;&#3617;&#3651;&#3609;&#3591;&#3611;&#3617;-%206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26;&#3605;&#3594;61\WP-61\&#3623;&#3633;&#3626;&#3604;&#3640;&#3588;&#3591;&#3648;&#3627;&#3621;&#3639;&#3629;\WP-&#3623;&#3633;&#3626;&#3604;&#3640;&#3588;&#3591;&#3648;&#3627;&#3621;&#3639;&#3629;6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91;&#3634;&#3609;&#3648;&#3621;&#3655;&#3585;\&#3626;&#3605;&#3594;61\WP-61\&#3626;&#3636;&#3609;&#3588;&#3657;&#3634;&#3588;&#3591;&#3648;&#3627;&#3621;&#3639;&#3629;%20&#3619;&#3614;61\&#3626;&#3636;&#3609;&#3588;&#3657;&#3634;&#3588;&#3591;&#3648;&#3627;&#3621;&#3639;&#3629;%20&#3619;&#3614;%2061%20&#3648;&#3614;&#3636;&#3656;&#361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/Downloads/&#3626;&#3636;&#3609;&#3607;&#3619;&#3633;&#3614;&#3618;&#3660;&#3607;&#3637;&#3656;&#3618;&#3633;&#3591;&#3652;&#3617;&#3656;&#3650;&#3629;&#3609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"/>
      <sheetName val="WP-1  รวมลน-ในงบ"/>
      <sheetName val="เปรียบเทียบ สน-ใน 61-60"/>
      <sheetName val="รวมลูกหนี้ยืม(ใน)งปม"/>
      <sheetName val="รายละเอียดแนบ1"/>
      <sheetName val="รายละเอียดแนบ2"/>
      <sheetName val="10รายการสุ่ม(ยังไม่นิ่ง)"/>
      <sheetName val="สรุปเกินกำหนดชำระ"/>
      <sheetName val="1.รายการสุ่มแนบ-กง"/>
      <sheetName val="2.รายการสุ่มแนบ-บ.ตร."/>
      <sheetName val="3.รายการสุ่มแนบ-บช.ปส"/>
      <sheetName val="บช.ปส"/>
      <sheetName val="พะเยา"/>
      <sheetName val="4.รายการสุ่มแนบ-กก2.บก.กฝ.บชตชด"/>
      <sheetName val="5.รายการสุ่มแนบ-กก5.บก.กฝ.บช.ตช"/>
      <sheetName val="6.รายการสุ่มแนบ-กก.ตชด.44"/>
      <sheetName val="ตชด44"/>
      <sheetName val="10รายการสุ่ม (แนบ)"/>
      <sheetName val="เงินยืมราชการปี61สตง. (กง)"/>
      <sheetName val="7.รายการสุ่มแนบ-ศฝร.ภ.9"/>
      <sheetName val="8.รายการสุ่มแนบ-ภ.4"/>
      <sheetName val="9.รายการสุ่มแนบ-พะเยา"/>
      <sheetName val="ภ.9"/>
      <sheetName val="712 ภ.4"/>
      <sheetName val="10.รายการสุ่มแนบ-ศปก.ตร.สน."/>
      <sheetName val="8.ศปก.ตร.สน."/>
      <sheetName val="กก.2"/>
      <sheetName val="กก.5"/>
      <sheetName val="10รายการสุ่มแนบ-กก2.บก.กฝ.บ (2)"/>
      <sheetName val="10รายการสุ่มแนบ-กก2.บก.กฝ.บ (3)"/>
      <sheetName val="ฟอร์ม2"/>
      <sheetName val="รวมลูกหนี้ยืม(นอก)งปม"/>
      <sheetName val="        "/>
      <sheetName val="13รายการสุ่ม"/>
      <sheetName val="รวมลูกหนี้ยืม(นอกธพ.)งปม"/>
      <sheetName val="WP-3"/>
      <sheetName val="10รายการสุ่ม.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E17">
            <v>25588062</v>
          </cell>
          <cell r="G17">
            <v>1195906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"/>
      <sheetName val="1105010105"/>
      <sheetName val="WP-รวม"/>
      <sheetName val="WP รวม -61"/>
      <sheetName val="สตม."/>
      <sheetName val="สตม.1"/>
      <sheetName val="สตม"/>
      <sheetName val="บชส"/>
      <sheetName val="บ.ตร."/>
      <sheetName val="บช.ตชด."/>
      <sheetName val="บช.ตชด.1"/>
    </sheetNames>
    <sheetDataSet>
      <sheetData sheetId="0"/>
      <sheetData sheetId="1"/>
      <sheetData sheetId="2">
        <row r="10">
          <cell r="D10">
            <v>294662471.80000001</v>
          </cell>
        </row>
      </sheetData>
      <sheetData sheetId="3"/>
      <sheetData sheetId="4">
        <row r="11">
          <cell r="D11">
            <v>2291259.63</v>
          </cell>
          <cell r="E11">
            <v>1321820.96</v>
          </cell>
        </row>
      </sheetData>
      <sheetData sheetId="5"/>
      <sheetData sheetId="6"/>
      <sheetData sheetId="7"/>
      <sheetData sheetId="8">
        <row r="10">
          <cell r="D10">
            <v>14003291.800000001</v>
          </cell>
          <cell r="E10">
            <v>26866338</v>
          </cell>
        </row>
      </sheetData>
      <sheetData sheetId="9">
        <row r="10">
          <cell r="D10">
            <v>156508150.65000001</v>
          </cell>
          <cell r="E10">
            <v>159008999.40000001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"/>
      <sheetName val="60.1"/>
      <sheetName val="WP-1"/>
      <sheetName val="61"/>
      <sheetName val="61.1"/>
      <sheetName val="WP-61"/>
      <sheetName val="FG61 ใหม่"/>
      <sheetName val="ขอเพิ่ม"/>
    </sheetNames>
    <sheetDataSet>
      <sheetData sheetId="0"/>
      <sheetData sheetId="1"/>
      <sheetData sheetId="2"/>
      <sheetData sheetId="3"/>
      <sheetData sheetId="4"/>
      <sheetData sheetId="5">
        <row r="15">
          <cell r="D15">
            <v>205543533.75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"/>
    </sheetNames>
    <sheetDataSet>
      <sheetData sheetId="0" refreshError="1">
        <row r="2">
          <cell r="A2" t="str">
            <v>สำนักงานตำรวจแห่งชาติ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บัญชีที่ดิน อาคาร และอุปกรณ์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A4" t="str">
            <v>ณ วันที่ 30 กันยายน 2561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7">
          <cell r="A7" t="str">
            <v>สินทรัพย์</v>
          </cell>
          <cell r="B7" t="str">
            <v>SNo.</v>
          </cell>
          <cell r="C7" t="str">
            <v>คลาส</v>
          </cell>
          <cell r="D7" t="str">
            <v>คำอธิบายของสินทรัพย์</v>
          </cell>
          <cell r="E7" t="str">
            <v>ศูนย์ต้นทุน</v>
          </cell>
          <cell r="F7" t="str">
            <v>หน่วยเบิกจ่าย</v>
          </cell>
          <cell r="G7" t="str">
            <v>อายุ</v>
          </cell>
          <cell r="H7" t="str">
            <v>ปริมาณ</v>
          </cell>
          <cell r="I7" t="str">
            <v>วันเริ่มคำนวณ</v>
          </cell>
          <cell r="J7" t="str">
            <v>Cap.date</v>
          </cell>
          <cell r="K7" t="str">
            <v xml:space="preserve">    ค่าได้มาสะสม</v>
          </cell>
          <cell r="L7" t="str">
            <v xml:space="preserve">  รก.ค่าการได้มา</v>
          </cell>
          <cell r="M7" t="str">
            <v xml:space="preserve">   ค่าเสื่อมสะสม</v>
          </cell>
          <cell r="N7" t="str">
            <v xml:space="preserve">  เริ่มค่าตามบ/ช</v>
          </cell>
          <cell r="O7" t="str">
            <v xml:space="preserve"> ค่าเสื่อมตามแผน</v>
          </cell>
          <cell r="P7" t="str">
            <v xml:space="preserve">     Trns.AccDep</v>
          </cell>
          <cell r="Q7" t="str">
            <v xml:space="preserve">  Trns.spec.dep.</v>
          </cell>
          <cell r="R7" t="str">
            <v xml:space="preserve">   ค่าบ/ชสิ้นงวด</v>
          </cell>
        </row>
        <row r="8">
          <cell r="A8">
            <v>0</v>
          </cell>
          <cell r="B8">
            <v>0</v>
          </cell>
          <cell r="C8">
            <v>0</v>
          </cell>
          <cell r="D8" t="str">
            <v>อาคารพักอาศํย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>
            <v>100000396461</v>
          </cell>
          <cell r="B9">
            <v>0</v>
          </cell>
          <cell r="C9">
            <v>12050100</v>
          </cell>
          <cell r="D9" t="str">
            <v>บ้านเอื้ออาทรนครปฐม (ศาลายา 3) จำนวน 8 หลัง</v>
          </cell>
          <cell r="E9">
            <v>2500701616</v>
          </cell>
          <cell r="F9">
            <v>2500700010</v>
          </cell>
          <cell r="G9" t="str">
            <v>040/000</v>
          </cell>
          <cell r="H9">
            <v>8</v>
          </cell>
          <cell r="I9">
            <v>43370</v>
          </cell>
          <cell r="J9">
            <v>43370</v>
          </cell>
          <cell r="K9">
            <v>0</v>
          </cell>
          <cell r="L9">
            <v>122160000</v>
          </cell>
          <cell r="M9">
            <v>0</v>
          </cell>
          <cell r="N9">
            <v>0</v>
          </cell>
          <cell r="O9">
            <v>-33468.49</v>
          </cell>
          <cell r="P9">
            <v>0</v>
          </cell>
          <cell r="Q9">
            <v>0</v>
          </cell>
          <cell r="R9">
            <v>122126531.51000001</v>
          </cell>
        </row>
        <row r="10">
          <cell r="A10">
            <v>0</v>
          </cell>
          <cell r="B10">
            <v>0</v>
          </cell>
          <cell r="C10">
            <v>0</v>
          </cell>
          <cell r="D10" t="str">
            <v>อาคารเพื่อประโยชน์อื่น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>
            <v>100000367249</v>
          </cell>
          <cell r="B11">
            <v>0</v>
          </cell>
          <cell r="C11">
            <v>12050300</v>
          </cell>
          <cell r="D11" t="str">
            <v>โรงจอดรถยนต์เก็บกู้วัตถุระเบิดศมว.ศปก.ตร.สน.จว.ยะลา</v>
          </cell>
          <cell r="E11">
            <v>2500701616</v>
          </cell>
          <cell r="F11">
            <v>2500700010</v>
          </cell>
          <cell r="G11" t="str">
            <v>025/000</v>
          </cell>
          <cell r="H11">
            <v>1</v>
          </cell>
          <cell r="I11">
            <v>43061</v>
          </cell>
          <cell r="J11">
            <v>43061</v>
          </cell>
          <cell r="K11">
            <v>0</v>
          </cell>
          <cell r="L11">
            <v>786069.48</v>
          </cell>
          <cell r="M11">
            <v>0</v>
          </cell>
          <cell r="N11">
            <v>0</v>
          </cell>
          <cell r="O11">
            <v>-26963.26</v>
          </cell>
          <cell r="P11">
            <v>0</v>
          </cell>
          <cell r="Q11">
            <v>0</v>
          </cell>
          <cell r="R11">
            <v>759106.22</v>
          </cell>
        </row>
        <row r="12">
          <cell r="A12">
            <v>100000367250</v>
          </cell>
          <cell r="B12">
            <v>0</v>
          </cell>
          <cell r="C12">
            <v>12050300</v>
          </cell>
          <cell r="D12" t="str">
            <v>อาคารโรงจอดรถยนต์เก็บกู้วัตถุระเบิด ภ.จว.ยะลา</v>
          </cell>
          <cell r="E12">
            <v>2500701616</v>
          </cell>
          <cell r="F12">
            <v>2500700010</v>
          </cell>
          <cell r="G12" t="str">
            <v>025/000</v>
          </cell>
          <cell r="H12">
            <v>1</v>
          </cell>
          <cell r="I12">
            <v>43061</v>
          </cell>
          <cell r="J12">
            <v>43061</v>
          </cell>
          <cell r="K12">
            <v>0</v>
          </cell>
          <cell r="L12">
            <v>449036.6</v>
          </cell>
          <cell r="M12">
            <v>0</v>
          </cell>
          <cell r="N12">
            <v>0</v>
          </cell>
          <cell r="O12">
            <v>-15402.57</v>
          </cell>
          <cell r="P12">
            <v>0</v>
          </cell>
          <cell r="Q12">
            <v>0</v>
          </cell>
          <cell r="R12">
            <v>433634.03</v>
          </cell>
        </row>
        <row r="13">
          <cell r="A13">
            <v>100000367251</v>
          </cell>
          <cell r="B13">
            <v>0</v>
          </cell>
          <cell r="C13">
            <v>12050300</v>
          </cell>
          <cell r="D13" t="str">
            <v>อาคารโรงจอดรถยนต์เก็บกู้วัตถุระเบิด กก.ตชด.44</v>
          </cell>
          <cell r="E13">
            <v>2500701616</v>
          </cell>
          <cell r="F13">
            <v>2500700010</v>
          </cell>
          <cell r="G13" t="str">
            <v>025/000</v>
          </cell>
          <cell r="H13">
            <v>1</v>
          </cell>
          <cell r="I13">
            <v>43061</v>
          </cell>
          <cell r="J13">
            <v>43061</v>
          </cell>
          <cell r="K13">
            <v>0</v>
          </cell>
          <cell r="L13">
            <v>1488824.96</v>
          </cell>
          <cell r="M13">
            <v>0</v>
          </cell>
          <cell r="N13">
            <v>0</v>
          </cell>
          <cell r="O13">
            <v>-51068.74</v>
          </cell>
          <cell r="P13">
            <v>0</v>
          </cell>
          <cell r="Q13">
            <v>0</v>
          </cell>
          <cell r="R13">
            <v>1437756.22</v>
          </cell>
        </row>
        <row r="14">
          <cell r="A14">
            <v>100000367252</v>
          </cell>
          <cell r="B14">
            <v>0</v>
          </cell>
          <cell r="C14">
            <v>12050300</v>
          </cell>
          <cell r="D14" t="str">
            <v>อาคารโรงจอดรถยนต์เก็บกู้วัตถุระเบิด กก.ตชด.445</v>
          </cell>
          <cell r="E14">
            <v>2500701616</v>
          </cell>
          <cell r="F14">
            <v>2500700010</v>
          </cell>
          <cell r="G14" t="str">
            <v>025/000</v>
          </cell>
          <cell r="H14">
            <v>1</v>
          </cell>
          <cell r="I14">
            <v>43061</v>
          </cell>
          <cell r="J14">
            <v>43061</v>
          </cell>
          <cell r="K14">
            <v>0</v>
          </cell>
          <cell r="L14">
            <v>1101068.96</v>
          </cell>
          <cell r="M14">
            <v>0</v>
          </cell>
          <cell r="N14">
            <v>0</v>
          </cell>
          <cell r="O14">
            <v>-37768.18</v>
          </cell>
          <cell r="P14">
            <v>0</v>
          </cell>
          <cell r="Q14">
            <v>0</v>
          </cell>
          <cell r="R14">
            <v>1063300.78</v>
          </cell>
        </row>
        <row r="15">
          <cell r="A15">
            <v>100000367253</v>
          </cell>
          <cell r="B15">
            <v>0</v>
          </cell>
          <cell r="C15">
            <v>12050300</v>
          </cell>
          <cell r="D15" t="str">
            <v>อาคารโรงจอดรถยนต์เก็บกู้วัตถุระเบิด ภ.จว.นราธิวาส</v>
          </cell>
          <cell r="E15">
            <v>2500701616</v>
          </cell>
          <cell r="F15">
            <v>2500700010</v>
          </cell>
          <cell r="G15" t="str">
            <v>025/000</v>
          </cell>
          <cell r="H15">
            <v>1</v>
          </cell>
          <cell r="I15">
            <v>43061</v>
          </cell>
          <cell r="J15">
            <v>43061</v>
          </cell>
          <cell r="K15">
            <v>0</v>
          </cell>
          <cell r="L15">
            <v>966000</v>
          </cell>
          <cell r="M15">
            <v>0</v>
          </cell>
          <cell r="N15">
            <v>0</v>
          </cell>
          <cell r="O15">
            <v>-33135.120000000003</v>
          </cell>
          <cell r="P15">
            <v>0</v>
          </cell>
          <cell r="Q15">
            <v>0</v>
          </cell>
          <cell r="R15">
            <v>932864.88</v>
          </cell>
        </row>
        <row r="16">
          <cell r="A16">
            <v>100000367254</v>
          </cell>
          <cell r="B16">
            <v>0</v>
          </cell>
          <cell r="C16">
            <v>12050300</v>
          </cell>
          <cell r="D16" t="str">
            <v>อาคารโรงจอดรถยนต์เก็บกู้วัตถุระเบิด ตชด.446</v>
          </cell>
          <cell r="E16">
            <v>2500701616</v>
          </cell>
          <cell r="F16">
            <v>2500700010</v>
          </cell>
          <cell r="G16" t="str">
            <v>025/000</v>
          </cell>
          <cell r="H16">
            <v>1</v>
          </cell>
          <cell r="I16">
            <v>43061</v>
          </cell>
          <cell r="J16">
            <v>43061</v>
          </cell>
          <cell r="K16">
            <v>0</v>
          </cell>
          <cell r="L16">
            <v>966000</v>
          </cell>
          <cell r="M16">
            <v>0</v>
          </cell>
          <cell r="N16">
            <v>0</v>
          </cell>
          <cell r="O16">
            <v>-33135.120000000003</v>
          </cell>
          <cell r="P16">
            <v>0</v>
          </cell>
          <cell r="Q16">
            <v>0</v>
          </cell>
          <cell r="R16">
            <v>932864.88</v>
          </cell>
        </row>
        <row r="17">
          <cell r="A17">
            <v>100000367255</v>
          </cell>
          <cell r="B17">
            <v>0</v>
          </cell>
          <cell r="C17">
            <v>12050300</v>
          </cell>
          <cell r="D17" t="str">
            <v>อาคารโรงจอดรถยนต์เก็บกู้วัตถุระเบิด ตชด.447</v>
          </cell>
          <cell r="E17">
            <v>2500701616</v>
          </cell>
          <cell r="F17">
            <v>2500700010</v>
          </cell>
          <cell r="G17" t="str">
            <v>025/000</v>
          </cell>
          <cell r="H17">
            <v>1</v>
          </cell>
          <cell r="I17">
            <v>43061</v>
          </cell>
          <cell r="J17">
            <v>43061</v>
          </cell>
          <cell r="K17">
            <v>0</v>
          </cell>
          <cell r="L17">
            <v>966000</v>
          </cell>
          <cell r="M17">
            <v>0</v>
          </cell>
          <cell r="N17">
            <v>0</v>
          </cell>
          <cell r="O17">
            <v>-33135.120000000003</v>
          </cell>
          <cell r="P17">
            <v>0</v>
          </cell>
          <cell r="Q17">
            <v>0</v>
          </cell>
          <cell r="R17">
            <v>932864.88</v>
          </cell>
        </row>
        <row r="18">
          <cell r="A18">
            <v>100000367256</v>
          </cell>
          <cell r="B18">
            <v>0</v>
          </cell>
          <cell r="C18">
            <v>12050300</v>
          </cell>
          <cell r="D18" t="str">
            <v>อาคารโรงจอดรถยนต์เก็บกู้วัตถุระเบิด อ.สุไหงโก-ลก</v>
          </cell>
          <cell r="E18">
            <v>2500701616</v>
          </cell>
          <cell r="F18">
            <v>2500700010</v>
          </cell>
          <cell r="G18" t="str">
            <v>025/000</v>
          </cell>
          <cell r="H18">
            <v>1</v>
          </cell>
          <cell r="I18">
            <v>43061</v>
          </cell>
          <cell r="J18">
            <v>43061</v>
          </cell>
          <cell r="K18">
            <v>0</v>
          </cell>
          <cell r="L18">
            <v>966000</v>
          </cell>
          <cell r="M18">
            <v>0</v>
          </cell>
          <cell r="N18">
            <v>0</v>
          </cell>
          <cell r="O18">
            <v>-33135.120000000003</v>
          </cell>
          <cell r="P18">
            <v>0</v>
          </cell>
          <cell r="Q18">
            <v>0</v>
          </cell>
          <cell r="R18">
            <v>932864.88</v>
          </cell>
        </row>
        <row r="19">
          <cell r="A19">
            <v>100000367257</v>
          </cell>
          <cell r="B19">
            <v>0</v>
          </cell>
          <cell r="C19">
            <v>12050300</v>
          </cell>
          <cell r="D19" t="str">
            <v>อาคารโรงจอดรถยนต์เก็บกู้วัตถุระเบิด ภ.จว.ปัตตานี</v>
          </cell>
          <cell r="E19">
            <v>2500701616</v>
          </cell>
          <cell r="F19">
            <v>2500700010</v>
          </cell>
          <cell r="G19" t="str">
            <v>025/000</v>
          </cell>
          <cell r="H19">
            <v>1</v>
          </cell>
          <cell r="I19">
            <v>43061</v>
          </cell>
          <cell r="J19">
            <v>43061</v>
          </cell>
          <cell r="K19">
            <v>0</v>
          </cell>
          <cell r="L19">
            <v>965028</v>
          </cell>
          <cell r="M19">
            <v>0</v>
          </cell>
          <cell r="N19">
            <v>0</v>
          </cell>
          <cell r="O19">
            <v>-33101.78</v>
          </cell>
          <cell r="P19">
            <v>0</v>
          </cell>
          <cell r="Q19">
            <v>0</v>
          </cell>
          <cell r="R19">
            <v>931926.22</v>
          </cell>
        </row>
        <row r="20">
          <cell r="A20">
            <v>100000367258</v>
          </cell>
          <cell r="B20">
            <v>0</v>
          </cell>
          <cell r="C20">
            <v>12050300</v>
          </cell>
          <cell r="D20" t="str">
            <v>อาคารโรงจอดรถยนต์เก็บกู้วัตถุระเบิด ฉก.กก.ตชด.43</v>
          </cell>
          <cell r="E20">
            <v>2500701616</v>
          </cell>
          <cell r="F20">
            <v>2500700010</v>
          </cell>
          <cell r="G20" t="str">
            <v>025/000</v>
          </cell>
          <cell r="H20">
            <v>1</v>
          </cell>
          <cell r="I20">
            <v>43061</v>
          </cell>
          <cell r="J20">
            <v>43061</v>
          </cell>
          <cell r="K20">
            <v>0</v>
          </cell>
          <cell r="L20">
            <v>875310</v>
          </cell>
          <cell r="M20">
            <v>0</v>
          </cell>
          <cell r="N20">
            <v>0</v>
          </cell>
          <cell r="O20">
            <v>-30024.33</v>
          </cell>
          <cell r="P20">
            <v>0</v>
          </cell>
          <cell r="Q20">
            <v>0</v>
          </cell>
          <cell r="R20">
            <v>845285.67</v>
          </cell>
        </row>
        <row r="21">
          <cell r="A21">
            <v>100000367259</v>
          </cell>
          <cell r="B21">
            <v>0</v>
          </cell>
          <cell r="C21">
            <v>12050300</v>
          </cell>
          <cell r="D21" t="str">
            <v>อาคารโรงจอดรถยนต์เก็บกู้วัตถุระเบิด ฉก.กก.ตชด.444</v>
          </cell>
          <cell r="E21">
            <v>2500701616</v>
          </cell>
          <cell r="F21">
            <v>2500700010</v>
          </cell>
          <cell r="G21" t="str">
            <v>025/000</v>
          </cell>
          <cell r="H21">
            <v>1</v>
          </cell>
          <cell r="I21">
            <v>43061</v>
          </cell>
          <cell r="J21">
            <v>43061</v>
          </cell>
          <cell r="K21">
            <v>0</v>
          </cell>
          <cell r="L21">
            <v>939662</v>
          </cell>
          <cell r="M21">
            <v>0</v>
          </cell>
          <cell r="N21">
            <v>0</v>
          </cell>
          <cell r="O21">
            <v>-32231.69</v>
          </cell>
          <cell r="P21">
            <v>0</v>
          </cell>
          <cell r="Q21">
            <v>0</v>
          </cell>
          <cell r="R21">
            <v>907430.31</v>
          </cell>
        </row>
        <row r="22">
          <cell r="A22">
            <v>0</v>
          </cell>
          <cell r="B22">
            <v>0</v>
          </cell>
          <cell r="C22">
            <v>0</v>
          </cell>
          <cell r="D22" t="str">
            <v>สิ่งปลูกสร้าง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100000380084</v>
          </cell>
          <cell r="B23">
            <v>0</v>
          </cell>
          <cell r="C23">
            <v>12050400</v>
          </cell>
          <cell r="D23" t="str">
            <v>สำนักงานสำเร็จรูปและเฉลียงด้านหน้าขนาด 6*18 ม.</v>
          </cell>
          <cell r="E23">
            <v>2500701616</v>
          </cell>
          <cell r="F23">
            <v>2500700010</v>
          </cell>
          <cell r="G23" t="str">
            <v>008/000</v>
          </cell>
          <cell r="H23">
            <v>1</v>
          </cell>
          <cell r="I23">
            <v>43257</v>
          </cell>
          <cell r="J23">
            <v>43257</v>
          </cell>
          <cell r="K23">
            <v>0</v>
          </cell>
          <cell r="L23">
            <v>900000</v>
          </cell>
          <cell r="M23">
            <v>0</v>
          </cell>
          <cell r="N23">
            <v>0</v>
          </cell>
          <cell r="O23">
            <v>-36061.64</v>
          </cell>
          <cell r="P23">
            <v>0</v>
          </cell>
          <cell r="Q23">
            <v>0</v>
          </cell>
          <cell r="R23">
            <v>863938.36</v>
          </cell>
        </row>
        <row r="24">
          <cell r="A24">
            <v>0</v>
          </cell>
          <cell r="B24">
            <v>0</v>
          </cell>
          <cell r="C24">
            <v>0</v>
          </cell>
          <cell r="D24" t="str">
            <v>ครุภัณฑ์สำนักงาน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>
            <v>100000380085</v>
          </cell>
          <cell r="B25">
            <v>0</v>
          </cell>
          <cell r="C25">
            <v>12060100</v>
          </cell>
          <cell r="D25" t="str">
            <v>เสาธงและธงชาติอาเซียน จำนวน 15 เสา</v>
          </cell>
          <cell r="E25">
            <v>2500701616</v>
          </cell>
          <cell r="F25">
            <v>2500700010</v>
          </cell>
          <cell r="G25" t="str">
            <v>008/000</v>
          </cell>
          <cell r="H25">
            <v>15</v>
          </cell>
          <cell r="I25">
            <v>43257</v>
          </cell>
          <cell r="J25">
            <v>43257</v>
          </cell>
          <cell r="K25">
            <v>0</v>
          </cell>
          <cell r="L25">
            <v>360000</v>
          </cell>
          <cell r="M25">
            <v>0</v>
          </cell>
          <cell r="N25">
            <v>0</v>
          </cell>
          <cell r="O25">
            <v>-14424.66</v>
          </cell>
          <cell r="P25">
            <v>0</v>
          </cell>
          <cell r="Q25">
            <v>0</v>
          </cell>
          <cell r="R25">
            <v>345575.34</v>
          </cell>
        </row>
        <row r="26">
          <cell r="A26">
            <v>100000396816</v>
          </cell>
          <cell r="B26">
            <v>0</v>
          </cell>
          <cell r="C26">
            <v>12060100</v>
          </cell>
          <cell r="D26" t="str">
            <v>แท่นจัดเก็บตัวอย่างผ้าสีผ้าพระราชทาน (สนว.01)</v>
          </cell>
          <cell r="E26">
            <v>2500701616</v>
          </cell>
          <cell r="F26">
            <v>2500700010</v>
          </cell>
          <cell r="G26" t="str">
            <v>008/000</v>
          </cell>
          <cell r="H26">
            <v>1</v>
          </cell>
          <cell r="I26">
            <v>43367</v>
          </cell>
          <cell r="J26">
            <v>43367</v>
          </cell>
          <cell r="K26">
            <v>0</v>
          </cell>
          <cell r="L26">
            <v>16300</v>
          </cell>
          <cell r="M26">
            <v>0</v>
          </cell>
          <cell r="N26">
            <v>0</v>
          </cell>
          <cell r="O26">
            <v>-39.08</v>
          </cell>
          <cell r="P26">
            <v>0</v>
          </cell>
          <cell r="Q26">
            <v>0</v>
          </cell>
          <cell r="R26">
            <v>16260.92</v>
          </cell>
        </row>
        <row r="27">
          <cell r="A27">
            <v>0</v>
          </cell>
          <cell r="B27">
            <v>0</v>
          </cell>
          <cell r="C27">
            <v>0</v>
          </cell>
          <cell r="D27" t="str">
            <v>ครุภัณฑ์ยานพาหนะ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100000329274</v>
          </cell>
          <cell r="B28">
            <v>0</v>
          </cell>
          <cell r="C28">
            <v>12060200</v>
          </cell>
          <cell r="D28" t="str">
            <v>รถ จยย.สายตรวจขนาด 250 ซีซี ฮอนด้า CBR300RAF งวด8</v>
          </cell>
          <cell r="E28">
            <v>2500700987</v>
          </cell>
          <cell r="F28">
            <v>2500700010</v>
          </cell>
          <cell r="G28" t="str">
            <v>005/000</v>
          </cell>
          <cell r="H28">
            <v>500</v>
          </cell>
          <cell r="I28">
            <v>43009</v>
          </cell>
          <cell r="J28">
            <v>43009</v>
          </cell>
          <cell r="K28">
            <v>0</v>
          </cell>
          <cell r="L28">
            <v>74258000</v>
          </cell>
          <cell r="M28">
            <v>0</v>
          </cell>
          <cell r="N28">
            <v>0</v>
          </cell>
          <cell r="O28">
            <v>-14851600</v>
          </cell>
          <cell r="P28">
            <v>0</v>
          </cell>
          <cell r="Q28">
            <v>0</v>
          </cell>
          <cell r="R28">
            <v>59406400</v>
          </cell>
        </row>
        <row r="29">
          <cell r="A29">
            <v>100000329275</v>
          </cell>
          <cell r="B29">
            <v>0</v>
          </cell>
          <cell r="C29">
            <v>12060200</v>
          </cell>
          <cell r="D29" t="str">
            <v>รถ จยย.สายตรวจขนาด 250 ซีซี ฮอนด้า CBR300RAF งวด9</v>
          </cell>
          <cell r="E29">
            <v>2500700987</v>
          </cell>
          <cell r="F29">
            <v>2500700010</v>
          </cell>
          <cell r="G29" t="str">
            <v>005/000</v>
          </cell>
          <cell r="H29">
            <v>500</v>
          </cell>
          <cell r="I29">
            <v>43009</v>
          </cell>
          <cell r="J29">
            <v>43009</v>
          </cell>
          <cell r="K29">
            <v>0</v>
          </cell>
          <cell r="L29">
            <v>74258000</v>
          </cell>
          <cell r="M29">
            <v>0</v>
          </cell>
          <cell r="N29">
            <v>0</v>
          </cell>
          <cell r="O29">
            <v>-14851600</v>
          </cell>
          <cell r="P29">
            <v>0</v>
          </cell>
          <cell r="Q29">
            <v>0</v>
          </cell>
          <cell r="R29">
            <v>59406400</v>
          </cell>
        </row>
        <row r="30">
          <cell r="A30">
            <v>100000329276</v>
          </cell>
          <cell r="B30">
            <v>0</v>
          </cell>
          <cell r="C30">
            <v>12060200</v>
          </cell>
          <cell r="D30" t="str">
            <v>รถ จยย.สายตรวจขนาด 250 ซีซี ฮอนด้า CBR300RAF งวด10</v>
          </cell>
          <cell r="E30">
            <v>2500700987</v>
          </cell>
          <cell r="F30">
            <v>2500700010</v>
          </cell>
          <cell r="G30" t="str">
            <v>005/000</v>
          </cell>
          <cell r="H30">
            <v>500</v>
          </cell>
          <cell r="I30">
            <v>43009</v>
          </cell>
          <cell r="J30">
            <v>43009</v>
          </cell>
          <cell r="K30">
            <v>0</v>
          </cell>
          <cell r="L30">
            <v>74258000</v>
          </cell>
          <cell r="M30">
            <v>0</v>
          </cell>
          <cell r="N30">
            <v>0</v>
          </cell>
          <cell r="O30">
            <v>-14851600</v>
          </cell>
          <cell r="P30">
            <v>0</v>
          </cell>
          <cell r="Q30">
            <v>0</v>
          </cell>
          <cell r="R30">
            <v>59406400</v>
          </cell>
        </row>
        <row r="31">
          <cell r="A31">
            <v>100000329277</v>
          </cell>
          <cell r="B31">
            <v>0</v>
          </cell>
          <cell r="C31">
            <v>12060200</v>
          </cell>
          <cell r="D31" t="str">
            <v>รถ จยย.สายตรวจขนาด 250 ซีซี ฮอนด้า CBR300RAF งวด11</v>
          </cell>
          <cell r="E31">
            <v>2500700987</v>
          </cell>
          <cell r="F31">
            <v>2500700010</v>
          </cell>
          <cell r="G31" t="str">
            <v>005/000</v>
          </cell>
          <cell r="H31">
            <v>500</v>
          </cell>
          <cell r="I31">
            <v>43028</v>
          </cell>
          <cell r="J31">
            <v>43028</v>
          </cell>
          <cell r="K31">
            <v>0</v>
          </cell>
          <cell r="L31">
            <v>74258000</v>
          </cell>
          <cell r="M31">
            <v>0</v>
          </cell>
          <cell r="N31">
            <v>0</v>
          </cell>
          <cell r="O31">
            <v>-14078503.01</v>
          </cell>
          <cell r="P31">
            <v>0</v>
          </cell>
          <cell r="Q31">
            <v>0</v>
          </cell>
          <cell r="R31">
            <v>60179496.990000002</v>
          </cell>
        </row>
        <row r="32">
          <cell r="A32">
            <v>100000329281</v>
          </cell>
          <cell r="B32">
            <v>0</v>
          </cell>
          <cell r="C32">
            <v>12060200</v>
          </cell>
          <cell r="D32" t="str">
            <v>รถหอคอยสังเกตการณ์เคลื่อนที่ รุ่น MST 100-A</v>
          </cell>
          <cell r="E32">
            <v>2500700987</v>
          </cell>
          <cell r="F32">
            <v>2500700010</v>
          </cell>
          <cell r="G32" t="str">
            <v>005/000</v>
          </cell>
          <cell r="H32">
            <v>1</v>
          </cell>
          <cell r="I32">
            <v>43013</v>
          </cell>
          <cell r="J32">
            <v>43013</v>
          </cell>
          <cell r="K32">
            <v>0</v>
          </cell>
          <cell r="L32">
            <v>6000000</v>
          </cell>
          <cell r="M32">
            <v>0</v>
          </cell>
          <cell r="N32">
            <v>0</v>
          </cell>
          <cell r="O32">
            <v>-1186849.32</v>
          </cell>
          <cell r="P32">
            <v>0</v>
          </cell>
          <cell r="Q32">
            <v>0</v>
          </cell>
          <cell r="R32">
            <v>4813150.68</v>
          </cell>
        </row>
        <row r="33">
          <cell r="A33">
            <v>100000329282</v>
          </cell>
          <cell r="B33">
            <v>0</v>
          </cell>
          <cell r="C33">
            <v>12060200</v>
          </cell>
          <cell r="D33" t="str">
            <v>รถหอคอยสังเกตการณ์เคลื่อนที่ รุ่น MST 100-A</v>
          </cell>
          <cell r="E33">
            <v>2500700987</v>
          </cell>
          <cell r="F33">
            <v>2500700010</v>
          </cell>
          <cell r="G33" t="str">
            <v>005/000</v>
          </cell>
          <cell r="H33">
            <v>1</v>
          </cell>
          <cell r="I33">
            <v>43013</v>
          </cell>
          <cell r="J33">
            <v>43013</v>
          </cell>
          <cell r="K33">
            <v>0</v>
          </cell>
          <cell r="L33">
            <v>6000000</v>
          </cell>
          <cell r="M33">
            <v>0</v>
          </cell>
          <cell r="N33">
            <v>0</v>
          </cell>
          <cell r="O33">
            <v>-1186849.32</v>
          </cell>
          <cell r="P33">
            <v>0</v>
          </cell>
          <cell r="Q33">
            <v>0</v>
          </cell>
          <cell r="R33">
            <v>4813150.68</v>
          </cell>
        </row>
        <row r="34">
          <cell r="A34">
            <v>100000329286</v>
          </cell>
          <cell r="B34">
            <v>0</v>
          </cell>
          <cell r="C34">
            <v>12060200</v>
          </cell>
          <cell r="D34" t="str">
            <v>รถยนต์บรรทุก ISUZU รุ่น Cab 4 1.9 Ddi S งวดที่ 4</v>
          </cell>
          <cell r="E34">
            <v>2500700987</v>
          </cell>
          <cell r="F34">
            <v>2500700010</v>
          </cell>
          <cell r="G34" t="str">
            <v>008/000</v>
          </cell>
          <cell r="H34">
            <v>40</v>
          </cell>
          <cell r="I34">
            <v>43009</v>
          </cell>
          <cell r="J34">
            <v>43009</v>
          </cell>
          <cell r="K34">
            <v>0</v>
          </cell>
          <cell r="L34">
            <v>27160000</v>
          </cell>
          <cell r="M34">
            <v>0</v>
          </cell>
          <cell r="N34">
            <v>0</v>
          </cell>
          <cell r="O34">
            <v>-3395000</v>
          </cell>
          <cell r="P34">
            <v>0</v>
          </cell>
          <cell r="Q34">
            <v>0</v>
          </cell>
          <cell r="R34">
            <v>23765000</v>
          </cell>
        </row>
        <row r="35">
          <cell r="A35">
            <v>100000329287</v>
          </cell>
          <cell r="B35">
            <v>0</v>
          </cell>
          <cell r="C35">
            <v>12060200</v>
          </cell>
          <cell r="D35" t="str">
            <v>รถยนต์บรรทุก ISUZU รุ่น Cab 4 1.9 Ddi S งวดที่ 5</v>
          </cell>
          <cell r="E35">
            <v>2500700987</v>
          </cell>
          <cell r="F35">
            <v>2500700010</v>
          </cell>
          <cell r="G35" t="str">
            <v>008/000</v>
          </cell>
          <cell r="H35">
            <v>40</v>
          </cell>
          <cell r="I35">
            <v>43009</v>
          </cell>
          <cell r="J35">
            <v>43009</v>
          </cell>
          <cell r="K35">
            <v>0</v>
          </cell>
          <cell r="L35">
            <v>27160000</v>
          </cell>
          <cell r="M35">
            <v>0</v>
          </cell>
          <cell r="N35">
            <v>0</v>
          </cell>
          <cell r="O35">
            <v>-3395000</v>
          </cell>
          <cell r="P35">
            <v>0</v>
          </cell>
          <cell r="Q35">
            <v>0</v>
          </cell>
          <cell r="R35">
            <v>23765000</v>
          </cell>
        </row>
        <row r="36">
          <cell r="A36">
            <v>100000329288</v>
          </cell>
          <cell r="B36">
            <v>0</v>
          </cell>
          <cell r="C36">
            <v>12060200</v>
          </cell>
          <cell r="D36" t="str">
            <v>รถตู้ ขนาด 15ที่นั่ง NISSAN รุ่น NV 350 URVAN งวด4</v>
          </cell>
          <cell r="E36">
            <v>2500700987</v>
          </cell>
          <cell r="F36">
            <v>2500700010</v>
          </cell>
          <cell r="G36" t="str">
            <v>008/000</v>
          </cell>
          <cell r="H36">
            <v>0</v>
          </cell>
          <cell r="I36">
            <v>43009</v>
          </cell>
          <cell r="J36">
            <v>43009</v>
          </cell>
          <cell r="K36">
            <v>0</v>
          </cell>
          <cell r="L36">
            <v>23668400</v>
          </cell>
          <cell r="M36">
            <v>0</v>
          </cell>
          <cell r="N36">
            <v>0</v>
          </cell>
          <cell r="O36">
            <v>-2958550</v>
          </cell>
          <cell r="P36">
            <v>0</v>
          </cell>
          <cell r="Q36">
            <v>0</v>
          </cell>
          <cell r="R36">
            <v>20709850</v>
          </cell>
        </row>
        <row r="37">
          <cell r="A37">
            <v>100000329289</v>
          </cell>
          <cell r="B37">
            <v>0</v>
          </cell>
          <cell r="C37">
            <v>12060200</v>
          </cell>
          <cell r="D37" t="str">
            <v>รถตู้ ขนาด 15ที่นั่ง NISSAN รุ่น NV 350 URVAN งวด5</v>
          </cell>
          <cell r="E37">
            <v>2500700987</v>
          </cell>
          <cell r="F37">
            <v>2500700010</v>
          </cell>
          <cell r="G37" t="str">
            <v>008/000</v>
          </cell>
          <cell r="H37">
            <v>20</v>
          </cell>
          <cell r="I37">
            <v>43009</v>
          </cell>
          <cell r="J37">
            <v>43009</v>
          </cell>
          <cell r="K37">
            <v>0</v>
          </cell>
          <cell r="L37">
            <v>23668400</v>
          </cell>
          <cell r="M37">
            <v>0</v>
          </cell>
          <cell r="N37">
            <v>0</v>
          </cell>
          <cell r="O37">
            <v>-2958550</v>
          </cell>
          <cell r="P37">
            <v>0</v>
          </cell>
          <cell r="Q37">
            <v>0</v>
          </cell>
          <cell r="R37">
            <v>20709850</v>
          </cell>
        </row>
        <row r="38">
          <cell r="A38">
            <v>100000329290</v>
          </cell>
          <cell r="B38">
            <v>0</v>
          </cell>
          <cell r="C38">
            <v>12060200</v>
          </cell>
          <cell r="D38" t="str">
            <v>รถตู้ ขนาด 15ที่นั่ง NISSAN รุ่น NV 350 URVAN งวด6</v>
          </cell>
          <cell r="E38">
            <v>2500700987</v>
          </cell>
          <cell r="F38">
            <v>2500700010</v>
          </cell>
          <cell r="G38" t="str">
            <v>008/000</v>
          </cell>
          <cell r="H38">
            <v>20</v>
          </cell>
          <cell r="I38">
            <v>43009</v>
          </cell>
          <cell r="J38">
            <v>43009</v>
          </cell>
          <cell r="K38">
            <v>0</v>
          </cell>
          <cell r="L38">
            <v>23668400</v>
          </cell>
          <cell r="M38">
            <v>0</v>
          </cell>
          <cell r="N38">
            <v>0</v>
          </cell>
          <cell r="O38">
            <v>-2958550</v>
          </cell>
          <cell r="P38">
            <v>0</v>
          </cell>
          <cell r="Q38">
            <v>0</v>
          </cell>
          <cell r="R38">
            <v>20709850</v>
          </cell>
        </row>
        <row r="39">
          <cell r="A39">
            <v>100000329295</v>
          </cell>
          <cell r="B39">
            <v>0</v>
          </cell>
          <cell r="C39">
            <v>12060200</v>
          </cell>
          <cell r="D39" t="str">
            <v>รถยนต็ตรวจการณ์ ISUZU รุ่น MU-X 4x2 1.9 CD 6 งวด6</v>
          </cell>
          <cell r="E39">
            <v>2500700987</v>
          </cell>
          <cell r="F39">
            <v>2500700010</v>
          </cell>
          <cell r="G39" t="str">
            <v>008/000</v>
          </cell>
          <cell r="H39">
            <v>13</v>
          </cell>
          <cell r="I39">
            <v>43009</v>
          </cell>
          <cell r="J39">
            <v>43009</v>
          </cell>
          <cell r="K39">
            <v>0</v>
          </cell>
          <cell r="L39">
            <v>14261000</v>
          </cell>
          <cell r="M39">
            <v>0</v>
          </cell>
          <cell r="N39">
            <v>0</v>
          </cell>
          <cell r="O39">
            <v>-1782625</v>
          </cell>
          <cell r="P39">
            <v>0</v>
          </cell>
          <cell r="Q39">
            <v>0</v>
          </cell>
          <cell r="R39">
            <v>12478375</v>
          </cell>
        </row>
        <row r="40">
          <cell r="A40">
            <v>100000329296</v>
          </cell>
          <cell r="B40">
            <v>0</v>
          </cell>
          <cell r="C40">
            <v>12060200</v>
          </cell>
          <cell r="D40" t="str">
            <v>รถยนต็ตรวจการณ์ ISUZU รุ่น MU-X 4x2 1.9 CD 6 งวด7</v>
          </cell>
          <cell r="E40">
            <v>2500700987</v>
          </cell>
          <cell r="F40">
            <v>2500700010</v>
          </cell>
          <cell r="G40" t="str">
            <v>008/000</v>
          </cell>
          <cell r="H40">
            <v>0</v>
          </cell>
          <cell r="I40">
            <v>43009</v>
          </cell>
          <cell r="J40">
            <v>43009</v>
          </cell>
          <cell r="K40">
            <v>0</v>
          </cell>
          <cell r="L40">
            <v>14261000</v>
          </cell>
          <cell r="M40">
            <v>0</v>
          </cell>
          <cell r="N40">
            <v>0</v>
          </cell>
          <cell r="O40">
            <v>-1782625</v>
          </cell>
          <cell r="P40">
            <v>0</v>
          </cell>
          <cell r="Q40">
            <v>0</v>
          </cell>
          <cell r="R40">
            <v>12478375</v>
          </cell>
        </row>
        <row r="41">
          <cell r="A41">
            <v>100000329297</v>
          </cell>
          <cell r="B41">
            <v>0</v>
          </cell>
          <cell r="C41">
            <v>12060200</v>
          </cell>
          <cell r="D41" t="str">
            <v>รถยนต็ตรวจการณ์ ISUZU รุ่น MU-X 4x2 1.9 CD 6 งวด8</v>
          </cell>
          <cell r="E41">
            <v>2500700987</v>
          </cell>
          <cell r="F41">
            <v>2500700010</v>
          </cell>
          <cell r="G41" t="str">
            <v>008/000</v>
          </cell>
          <cell r="H41">
            <v>0</v>
          </cell>
          <cell r="I41">
            <v>43009</v>
          </cell>
          <cell r="J41">
            <v>43009</v>
          </cell>
          <cell r="K41">
            <v>0</v>
          </cell>
          <cell r="L41">
            <v>14261000</v>
          </cell>
          <cell r="M41">
            <v>0</v>
          </cell>
          <cell r="N41">
            <v>0</v>
          </cell>
          <cell r="O41">
            <v>-1782625</v>
          </cell>
          <cell r="P41">
            <v>0</v>
          </cell>
          <cell r="Q41">
            <v>0</v>
          </cell>
          <cell r="R41">
            <v>12478375</v>
          </cell>
        </row>
        <row r="42">
          <cell r="A42">
            <v>100000329298</v>
          </cell>
          <cell r="B42">
            <v>0</v>
          </cell>
          <cell r="C42">
            <v>12060200</v>
          </cell>
          <cell r="D42" t="str">
            <v>รถยนต็ตรวจการณ์ ISUZU รุ่น MU-X 4x2 1.9 CD 6 งวด9</v>
          </cell>
          <cell r="E42">
            <v>2500700987</v>
          </cell>
          <cell r="F42">
            <v>2500700010</v>
          </cell>
          <cell r="G42" t="str">
            <v>008/000</v>
          </cell>
          <cell r="H42">
            <v>13</v>
          </cell>
          <cell r="I42">
            <v>43009</v>
          </cell>
          <cell r="J42">
            <v>43009</v>
          </cell>
          <cell r="K42">
            <v>0</v>
          </cell>
          <cell r="L42">
            <v>14261000</v>
          </cell>
          <cell r="M42">
            <v>0</v>
          </cell>
          <cell r="N42">
            <v>0</v>
          </cell>
          <cell r="O42">
            <v>-1782625</v>
          </cell>
          <cell r="P42">
            <v>0</v>
          </cell>
          <cell r="Q42">
            <v>0</v>
          </cell>
          <cell r="R42">
            <v>12478375</v>
          </cell>
        </row>
        <row r="43">
          <cell r="A43">
            <v>100000329975</v>
          </cell>
          <cell r="B43">
            <v>0</v>
          </cell>
          <cell r="C43">
            <v>12060200</v>
          </cell>
          <cell r="D43" t="str">
            <v>รถ จยย.งานสืบสวน ขนาด 140 ซีซี ฮอนด้า รุ่น CBR150R</v>
          </cell>
          <cell r="E43">
            <v>2500700987</v>
          </cell>
          <cell r="F43">
            <v>2500700010</v>
          </cell>
          <cell r="G43" t="str">
            <v>005/000</v>
          </cell>
          <cell r="H43">
            <v>160</v>
          </cell>
          <cell r="I43">
            <v>43020</v>
          </cell>
          <cell r="J43">
            <v>43020</v>
          </cell>
          <cell r="K43">
            <v>0</v>
          </cell>
          <cell r="L43">
            <v>11984000</v>
          </cell>
          <cell r="M43">
            <v>0</v>
          </cell>
          <cell r="N43">
            <v>0</v>
          </cell>
          <cell r="O43">
            <v>-2324567.67</v>
          </cell>
          <cell r="P43">
            <v>0</v>
          </cell>
          <cell r="Q43">
            <v>0</v>
          </cell>
          <cell r="R43">
            <v>9659432.3300000001</v>
          </cell>
        </row>
        <row r="44">
          <cell r="A44">
            <v>100000329976</v>
          </cell>
          <cell r="B44">
            <v>0</v>
          </cell>
          <cell r="C44">
            <v>12060200</v>
          </cell>
          <cell r="D44" t="str">
            <v>รถ จยย.งานสืบสวน ขนาด 140 ซีซี ฮอนด้า รุ่น CBR150R</v>
          </cell>
          <cell r="E44">
            <v>2500700987</v>
          </cell>
          <cell r="F44">
            <v>2500700010</v>
          </cell>
          <cell r="G44" t="str">
            <v>005/000</v>
          </cell>
          <cell r="H44">
            <v>160</v>
          </cell>
          <cell r="I44">
            <v>43062</v>
          </cell>
          <cell r="J44">
            <v>43062</v>
          </cell>
          <cell r="K44">
            <v>0</v>
          </cell>
          <cell r="L44">
            <v>11984000</v>
          </cell>
          <cell r="M44">
            <v>0</v>
          </cell>
          <cell r="N44">
            <v>0</v>
          </cell>
          <cell r="O44">
            <v>-2048771.51</v>
          </cell>
          <cell r="P44">
            <v>0</v>
          </cell>
          <cell r="Q44">
            <v>0</v>
          </cell>
          <cell r="R44">
            <v>9935228.4900000002</v>
          </cell>
        </row>
        <row r="45">
          <cell r="A45">
            <v>100000329977</v>
          </cell>
          <cell r="B45">
            <v>0</v>
          </cell>
          <cell r="C45">
            <v>12060200</v>
          </cell>
          <cell r="D45" t="str">
            <v>รถ จยย.งานจราจร ขนาด 150 ซีซี ยามาฮ่า รุ่น NMAX</v>
          </cell>
          <cell r="E45">
            <v>2500700987</v>
          </cell>
          <cell r="F45">
            <v>2500700010</v>
          </cell>
          <cell r="G45" t="str">
            <v>005/000</v>
          </cell>
          <cell r="H45">
            <v>500</v>
          </cell>
          <cell r="I45">
            <v>43061</v>
          </cell>
          <cell r="J45">
            <v>43061</v>
          </cell>
          <cell r="K45">
            <v>0</v>
          </cell>
          <cell r="L45">
            <v>47080000</v>
          </cell>
          <cell r="M45">
            <v>0</v>
          </cell>
          <cell r="N45">
            <v>0</v>
          </cell>
          <cell r="O45">
            <v>-8074542.4699999997</v>
          </cell>
          <cell r="P45">
            <v>0</v>
          </cell>
          <cell r="Q45">
            <v>0</v>
          </cell>
          <cell r="R45">
            <v>39005457.530000001</v>
          </cell>
        </row>
        <row r="46">
          <cell r="A46">
            <v>100000329978</v>
          </cell>
          <cell r="B46">
            <v>0</v>
          </cell>
          <cell r="C46">
            <v>12060200</v>
          </cell>
          <cell r="D46" t="str">
            <v>รถ จยย.งานจราจร ขนาด 150 ซีซี ยามาฮ่า รุ่น NMAX</v>
          </cell>
          <cell r="E46">
            <v>2500700987</v>
          </cell>
          <cell r="F46">
            <v>2500700010</v>
          </cell>
          <cell r="G46" t="str">
            <v>005/000</v>
          </cell>
          <cell r="H46">
            <v>500</v>
          </cell>
          <cell r="I46">
            <v>43061</v>
          </cell>
          <cell r="J46">
            <v>43061</v>
          </cell>
          <cell r="K46">
            <v>0</v>
          </cell>
          <cell r="L46">
            <v>47080000</v>
          </cell>
          <cell r="M46">
            <v>0</v>
          </cell>
          <cell r="N46">
            <v>0</v>
          </cell>
          <cell r="O46">
            <v>-8074542.4699999997</v>
          </cell>
          <cell r="P46">
            <v>0</v>
          </cell>
          <cell r="Q46">
            <v>0</v>
          </cell>
          <cell r="R46">
            <v>39005457.530000001</v>
          </cell>
        </row>
        <row r="47">
          <cell r="A47">
            <v>100000361815</v>
          </cell>
          <cell r="B47">
            <v>0</v>
          </cell>
          <cell r="C47">
            <v>12060200</v>
          </cell>
          <cell r="D47" t="str">
            <v>รถโดยสารปรับอากาศขนาด 40 ที่นั่ง HINO รุ่น RK8JSLA</v>
          </cell>
          <cell r="E47">
            <v>2500700987</v>
          </cell>
          <cell r="F47">
            <v>2500700010</v>
          </cell>
          <cell r="G47" t="str">
            <v>008/000</v>
          </cell>
          <cell r="H47">
            <v>2</v>
          </cell>
          <cell r="I47">
            <v>43061</v>
          </cell>
          <cell r="J47">
            <v>43061</v>
          </cell>
          <cell r="K47">
            <v>0</v>
          </cell>
          <cell r="L47">
            <v>9600000</v>
          </cell>
          <cell r="M47">
            <v>0</v>
          </cell>
          <cell r="N47">
            <v>0</v>
          </cell>
          <cell r="O47">
            <v>-1029041.1</v>
          </cell>
          <cell r="P47">
            <v>0</v>
          </cell>
          <cell r="Q47">
            <v>0</v>
          </cell>
          <cell r="R47">
            <v>8570958.9000000004</v>
          </cell>
        </row>
        <row r="48">
          <cell r="A48">
            <v>100000361845</v>
          </cell>
          <cell r="B48">
            <v>0</v>
          </cell>
          <cell r="C48">
            <v>12060200</v>
          </cell>
          <cell r="D48" t="str">
            <v>รถ จยย.สายตรวจขนาด 250 ซีซี ฮอนด้า CBR300RAF งวด12</v>
          </cell>
          <cell r="E48">
            <v>2500700987</v>
          </cell>
          <cell r="F48">
            <v>2500700010</v>
          </cell>
          <cell r="G48" t="str">
            <v>005/000</v>
          </cell>
          <cell r="H48">
            <v>0</v>
          </cell>
          <cell r="I48">
            <v>43057</v>
          </cell>
          <cell r="J48">
            <v>43057</v>
          </cell>
          <cell r="K48">
            <v>0</v>
          </cell>
          <cell r="L48">
            <v>74258000</v>
          </cell>
          <cell r="M48">
            <v>0</v>
          </cell>
          <cell r="N48">
            <v>0</v>
          </cell>
          <cell r="O48">
            <v>-12898512.880000001</v>
          </cell>
          <cell r="P48">
            <v>0</v>
          </cell>
          <cell r="Q48">
            <v>0</v>
          </cell>
          <cell r="R48">
            <v>61359487.119999997</v>
          </cell>
        </row>
        <row r="49">
          <cell r="A49">
            <v>100000361846</v>
          </cell>
          <cell r="B49">
            <v>0</v>
          </cell>
          <cell r="C49">
            <v>12060200</v>
          </cell>
          <cell r="D49" t="str">
            <v>รถ จยย.สายตรวจขนาด 250 ซีซี ฮอนด้า CBR300RAF งวด13</v>
          </cell>
          <cell r="E49">
            <v>2500700987</v>
          </cell>
          <cell r="F49">
            <v>2500700010</v>
          </cell>
          <cell r="G49" t="str">
            <v>005/000</v>
          </cell>
          <cell r="H49">
            <v>0</v>
          </cell>
          <cell r="I49">
            <v>43057</v>
          </cell>
          <cell r="J49">
            <v>43057</v>
          </cell>
          <cell r="K49">
            <v>0</v>
          </cell>
          <cell r="L49">
            <v>74258000</v>
          </cell>
          <cell r="M49">
            <v>0</v>
          </cell>
          <cell r="N49">
            <v>0</v>
          </cell>
          <cell r="O49">
            <v>-12898512.880000001</v>
          </cell>
          <cell r="P49">
            <v>0</v>
          </cell>
          <cell r="Q49">
            <v>0</v>
          </cell>
          <cell r="R49">
            <v>61359487.119999997</v>
          </cell>
        </row>
        <row r="50">
          <cell r="A50">
            <v>100000361847</v>
          </cell>
          <cell r="B50">
            <v>0</v>
          </cell>
          <cell r="C50">
            <v>12060200</v>
          </cell>
          <cell r="D50" t="str">
            <v>รถ จยย.สืบสวน ขนาด 250 ซีซี ฮอนด้า CBR300R งวด6</v>
          </cell>
          <cell r="E50">
            <v>2500700987</v>
          </cell>
          <cell r="F50">
            <v>2500700010</v>
          </cell>
          <cell r="G50" t="str">
            <v>005/000</v>
          </cell>
          <cell r="H50">
            <v>200</v>
          </cell>
          <cell r="I50">
            <v>43082</v>
          </cell>
          <cell r="J50">
            <v>43082</v>
          </cell>
          <cell r="K50">
            <v>0</v>
          </cell>
          <cell r="L50">
            <v>23989400</v>
          </cell>
          <cell r="M50">
            <v>0</v>
          </cell>
          <cell r="N50">
            <v>0</v>
          </cell>
          <cell r="O50">
            <v>-3838304</v>
          </cell>
          <cell r="P50">
            <v>0</v>
          </cell>
          <cell r="Q50">
            <v>0</v>
          </cell>
          <cell r="R50">
            <v>20151096</v>
          </cell>
        </row>
        <row r="51">
          <cell r="A51">
            <v>100000361848</v>
          </cell>
          <cell r="B51">
            <v>0</v>
          </cell>
          <cell r="C51">
            <v>12060200</v>
          </cell>
          <cell r="D51" t="str">
            <v>รถ จยย.สืบสวน ขนาด 250 ซีซี ฮอนด้า CBR300R งวด7</v>
          </cell>
          <cell r="E51">
            <v>2500700987</v>
          </cell>
          <cell r="F51">
            <v>2500700010</v>
          </cell>
          <cell r="G51" t="str">
            <v>005/000</v>
          </cell>
          <cell r="H51">
            <v>200</v>
          </cell>
          <cell r="I51">
            <v>43021</v>
          </cell>
          <cell r="J51">
            <v>43021</v>
          </cell>
          <cell r="K51">
            <v>0</v>
          </cell>
          <cell r="L51">
            <v>23989400</v>
          </cell>
          <cell r="M51">
            <v>0</v>
          </cell>
          <cell r="N51">
            <v>0</v>
          </cell>
          <cell r="O51">
            <v>-4640141.4800000004</v>
          </cell>
          <cell r="P51">
            <v>0</v>
          </cell>
          <cell r="Q51">
            <v>0</v>
          </cell>
          <cell r="R51">
            <v>19349258.52</v>
          </cell>
        </row>
        <row r="52">
          <cell r="A52">
            <v>100000362640</v>
          </cell>
          <cell r="B52">
            <v>0</v>
          </cell>
          <cell r="C52">
            <v>12060200</v>
          </cell>
          <cell r="D52" t="str">
            <v>รถ จยย.งานสืบสวนขนาด 250 ซีซี ฮอนด้า CBR300R งวด8</v>
          </cell>
          <cell r="E52">
            <v>2500700987</v>
          </cell>
          <cell r="F52">
            <v>2500700010</v>
          </cell>
          <cell r="G52" t="str">
            <v>005/000</v>
          </cell>
          <cell r="H52">
            <v>200</v>
          </cell>
          <cell r="I52">
            <v>43056</v>
          </cell>
          <cell r="J52">
            <v>43056</v>
          </cell>
          <cell r="K52">
            <v>0</v>
          </cell>
          <cell r="L52">
            <v>23989400</v>
          </cell>
          <cell r="M52">
            <v>0</v>
          </cell>
          <cell r="N52">
            <v>0</v>
          </cell>
          <cell r="O52">
            <v>-4180070.79</v>
          </cell>
          <cell r="P52">
            <v>0</v>
          </cell>
          <cell r="Q52">
            <v>0</v>
          </cell>
          <cell r="R52">
            <v>19809329.210000001</v>
          </cell>
        </row>
        <row r="53">
          <cell r="A53">
            <v>100000362641</v>
          </cell>
          <cell r="B53">
            <v>0</v>
          </cell>
          <cell r="C53">
            <v>12060200</v>
          </cell>
          <cell r="D53" t="str">
            <v>รถ จยย.งานสืบสวนขนาด 250 ซีซี ฮอนด้า CBR300R งวด9</v>
          </cell>
          <cell r="E53">
            <v>2500700987</v>
          </cell>
          <cell r="F53">
            <v>2500700010</v>
          </cell>
          <cell r="G53" t="str">
            <v>005/000</v>
          </cell>
          <cell r="H53">
            <v>200</v>
          </cell>
          <cell r="I53">
            <v>43059</v>
          </cell>
          <cell r="J53">
            <v>43059</v>
          </cell>
          <cell r="K53">
            <v>0</v>
          </cell>
          <cell r="L53">
            <v>23989400</v>
          </cell>
          <cell r="M53">
            <v>0</v>
          </cell>
          <cell r="N53">
            <v>0</v>
          </cell>
          <cell r="O53">
            <v>-4140636.1600000001</v>
          </cell>
          <cell r="P53">
            <v>0</v>
          </cell>
          <cell r="Q53">
            <v>0</v>
          </cell>
          <cell r="R53">
            <v>19848763.84</v>
          </cell>
        </row>
        <row r="54">
          <cell r="A54">
            <v>100000362642</v>
          </cell>
          <cell r="B54">
            <v>0</v>
          </cell>
          <cell r="C54">
            <v>12060200</v>
          </cell>
          <cell r="D54" t="str">
            <v>รถ จยย.งานสืบสวนขนาด 140 ซีซี ฮอนด้า CBR150R งวด8</v>
          </cell>
          <cell r="E54">
            <v>2500700987</v>
          </cell>
          <cell r="F54">
            <v>2500700010</v>
          </cell>
          <cell r="G54" t="str">
            <v>005/000</v>
          </cell>
          <cell r="H54">
            <v>160</v>
          </cell>
          <cell r="I54">
            <v>43056</v>
          </cell>
          <cell r="J54">
            <v>43056</v>
          </cell>
          <cell r="K54">
            <v>0</v>
          </cell>
          <cell r="L54">
            <v>11984000</v>
          </cell>
          <cell r="M54">
            <v>0</v>
          </cell>
          <cell r="N54">
            <v>0</v>
          </cell>
          <cell r="O54">
            <v>-2088170.96</v>
          </cell>
          <cell r="P54">
            <v>0</v>
          </cell>
          <cell r="Q54">
            <v>0</v>
          </cell>
          <cell r="R54">
            <v>9895829.0399999991</v>
          </cell>
        </row>
        <row r="55">
          <cell r="A55">
            <v>100000362643</v>
          </cell>
          <cell r="B55">
            <v>0</v>
          </cell>
          <cell r="C55">
            <v>12060200</v>
          </cell>
          <cell r="D55" t="str">
            <v>รถ จยย.งานสืบสวนขนาด 140 ซีซี ฮอนด้า CBR150R งวด9</v>
          </cell>
          <cell r="E55">
            <v>2500700987</v>
          </cell>
          <cell r="F55">
            <v>2500700010</v>
          </cell>
          <cell r="G55" t="str">
            <v>005/000</v>
          </cell>
          <cell r="H55">
            <v>160</v>
          </cell>
          <cell r="I55">
            <v>43059</v>
          </cell>
          <cell r="J55">
            <v>43059</v>
          </cell>
          <cell r="K55">
            <v>0</v>
          </cell>
          <cell r="L55">
            <v>11984000</v>
          </cell>
          <cell r="M55">
            <v>0</v>
          </cell>
          <cell r="N55">
            <v>0</v>
          </cell>
          <cell r="O55">
            <v>-2068471.23</v>
          </cell>
          <cell r="P55">
            <v>0</v>
          </cell>
          <cell r="Q55">
            <v>0</v>
          </cell>
          <cell r="R55">
            <v>9915528.7699999996</v>
          </cell>
        </row>
        <row r="56">
          <cell r="A56">
            <v>100000362652</v>
          </cell>
          <cell r="B56">
            <v>0</v>
          </cell>
          <cell r="C56">
            <v>12060200</v>
          </cell>
          <cell r="D56" t="str">
            <v>รถยนต์นั่ง TOYOTA รุ่น NEW ALTIS 1.6G COROLLAงวด12</v>
          </cell>
          <cell r="E56">
            <v>2500700987</v>
          </cell>
          <cell r="F56">
            <v>2500700010</v>
          </cell>
          <cell r="G56" t="str">
            <v>008/000</v>
          </cell>
          <cell r="H56">
            <v>58</v>
          </cell>
          <cell r="I56">
            <v>43038</v>
          </cell>
          <cell r="J56">
            <v>43038</v>
          </cell>
          <cell r="K56">
            <v>0</v>
          </cell>
          <cell r="L56">
            <v>45359654</v>
          </cell>
          <cell r="M56">
            <v>0</v>
          </cell>
          <cell r="N56">
            <v>0</v>
          </cell>
          <cell r="O56">
            <v>-5219467.04</v>
          </cell>
          <cell r="P56">
            <v>0</v>
          </cell>
          <cell r="Q56">
            <v>0</v>
          </cell>
          <cell r="R56">
            <v>40140186.960000001</v>
          </cell>
        </row>
        <row r="57">
          <cell r="A57">
            <v>100000364108</v>
          </cell>
          <cell r="B57">
            <v>0</v>
          </cell>
          <cell r="C57">
            <v>12060200</v>
          </cell>
          <cell r="D57" t="str">
            <v>รถโดยสารปรับอากาศ 40 ที่นั่ง HINO รุ่น RK8JSLA</v>
          </cell>
          <cell r="E57">
            <v>2500700987</v>
          </cell>
          <cell r="F57">
            <v>2500700010</v>
          </cell>
          <cell r="G57" t="str">
            <v>008/000</v>
          </cell>
          <cell r="H57">
            <v>1</v>
          </cell>
          <cell r="I57">
            <v>43096</v>
          </cell>
          <cell r="J57">
            <v>43096</v>
          </cell>
          <cell r="K57">
            <v>0</v>
          </cell>
          <cell r="L57">
            <v>4800000</v>
          </cell>
          <cell r="M57">
            <v>0</v>
          </cell>
          <cell r="N57">
            <v>0</v>
          </cell>
          <cell r="O57">
            <v>-456986.3</v>
          </cell>
          <cell r="P57">
            <v>0</v>
          </cell>
          <cell r="Q57">
            <v>0</v>
          </cell>
          <cell r="R57">
            <v>4343013.7</v>
          </cell>
        </row>
        <row r="58">
          <cell r="A58">
            <v>100000364109</v>
          </cell>
          <cell r="B58">
            <v>0</v>
          </cell>
          <cell r="C58">
            <v>12060200</v>
          </cell>
          <cell r="D58" t="str">
            <v>รถยนนั่งส่วนกลาง TOYOTA รุ่น CAMRY 2.5G งวด 1</v>
          </cell>
          <cell r="E58">
            <v>2500700987</v>
          </cell>
          <cell r="F58">
            <v>2500700010</v>
          </cell>
          <cell r="G58" t="str">
            <v>008/000</v>
          </cell>
          <cell r="H58">
            <v>0</v>
          </cell>
          <cell r="I58">
            <v>43069</v>
          </cell>
          <cell r="J58">
            <v>43069</v>
          </cell>
          <cell r="K58">
            <v>0</v>
          </cell>
          <cell r="L58">
            <v>6772000</v>
          </cell>
          <cell r="M58">
            <v>0</v>
          </cell>
          <cell r="N58">
            <v>0</v>
          </cell>
          <cell r="O58">
            <v>-707349.32</v>
          </cell>
          <cell r="P58">
            <v>0</v>
          </cell>
          <cell r="Q58">
            <v>0</v>
          </cell>
          <cell r="R58">
            <v>6064650.6799999997</v>
          </cell>
        </row>
        <row r="59">
          <cell r="A59">
            <v>100000364110</v>
          </cell>
          <cell r="B59">
            <v>0</v>
          </cell>
          <cell r="C59">
            <v>12060200</v>
          </cell>
          <cell r="D59" t="str">
            <v>รถยนนั่งส่วนกลาง TOYOTA รุ่น CAMRY 2.5G งวด 2</v>
          </cell>
          <cell r="E59">
            <v>2500700987</v>
          </cell>
          <cell r="F59">
            <v>2500700010</v>
          </cell>
          <cell r="G59" t="str">
            <v>008/000</v>
          </cell>
          <cell r="H59">
            <v>4</v>
          </cell>
          <cell r="I59">
            <v>43069</v>
          </cell>
          <cell r="J59">
            <v>43069</v>
          </cell>
          <cell r="K59">
            <v>0</v>
          </cell>
          <cell r="L59">
            <v>6772000</v>
          </cell>
          <cell r="M59">
            <v>0</v>
          </cell>
          <cell r="N59">
            <v>0</v>
          </cell>
          <cell r="O59">
            <v>-707349.32</v>
          </cell>
          <cell r="P59">
            <v>0</v>
          </cell>
          <cell r="Q59">
            <v>0</v>
          </cell>
          <cell r="R59">
            <v>6064650.6799999997</v>
          </cell>
        </row>
        <row r="60">
          <cell r="A60">
            <v>100000364119</v>
          </cell>
          <cell r="B60">
            <v>0</v>
          </cell>
          <cell r="C60">
            <v>12060200</v>
          </cell>
          <cell r="D60" t="str">
            <v>รถ จยย.สายตรวจขนาด 250 ซีซี ฮอนด้า CBR300RAF งวด14</v>
          </cell>
          <cell r="E60">
            <v>2500700987</v>
          </cell>
          <cell r="F60">
            <v>2500700010</v>
          </cell>
          <cell r="G60" t="str">
            <v>005/000</v>
          </cell>
          <cell r="H60">
            <v>500</v>
          </cell>
          <cell r="I60">
            <v>43084</v>
          </cell>
          <cell r="J60">
            <v>43084</v>
          </cell>
          <cell r="K60">
            <v>0</v>
          </cell>
          <cell r="L60">
            <v>74258000</v>
          </cell>
          <cell r="M60">
            <v>0</v>
          </cell>
          <cell r="N60">
            <v>0</v>
          </cell>
          <cell r="O60">
            <v>-11799901.369999999</v>
          </cell>
          <cell r="P60">
            <v>0</v>
          </cell>
          <cell r="Q60">
            <v>0</v>
          </cell>
          <cell r="R60">
            <v>62458098.630000003</v>
          </cell>
        </row>
        <row r="61">
          <cell r="A61">
            <v>100000364120</v>
          </cell>
          <cell r="B61">
            <v>0</v>
          </cell>
          <cell r="C61">
            <v>12060200</v>
          </cell>
          <cell r="D61" t="str">
            <v>รถ จยย.สายตรวจขนาด 250 ซีซี ฮอนด้า CBR300RAF งวด15</v>
          </cell>
          <cell r="E61">
            <v>2500700987</v>
          </cell>
          <cell r="F61">
            <v>2500700010</v>
          </cell>
          <cell r="G61" t="str">
            <v>005/000</v>
          </cell>
          <cell r="H61">
            <v>500</v>
          </cell>
          <cell r="I61">
            <v>43084</v>
          </cell>
          <cell r="J61">
            <v>43084</v>
          </cell>
          <cell r="K61">
            <v>0</v>
          </cell>
          <cell r="L61">
            <v>74258000</v>
          </cell>
          <cell r="M61">
            <v>0</v>
          </cell>
          <cell r="N61">
            <v>0</v>
          </cell>
          <cell r="O61">
            <v>-11799901.369999999</v>
          </cell>
          <cell r="P61">
            <v>0</v>
          </cell>
          <cell r="Q61">
            <v>0</v>
          </cell>
          <cell r="R61">
            <v>62458098.630000003</v>
          </cell>
        </row>
        <row r="62">
          <cell r="A62">
            <v>100000364183</v>
          </cell>
          <cell r="B62">
            <v>0</v>
          </cell>
          <cell r="C62">
            <v>12060200</v>
          </cell>
          <cell r="D62" t="str">
            <v>รถยนต์ TOYOTA HILUX REVO C-CAB งวดที่ 1</v>
          </cell>
          <cell r="E62">
            <v>2500700987</v>
          </cell>
          <cell r="F62">
            <v>2500700010</v>
          </cell>
          <cell r="G62" t="str">
            <v>005/000</v>
          </cell>
          <cell r="H62">
            <v>0</v>
          </cell>
          <cell r="I62">
            <v>43097</v>
          </cell>
          <cell r="J62">
            <v>43097</v>
          </cell>
          <cell r="K62">
            <v>0</v>
          </cell>
          <cell r="L62">
            <v>37316250</v>
          </cell>
          <cell r="M62">
            <v>0</v>
          </cell>
          <cell r="N62">
            <v>0</v>
          </cell>
          <cell r="O62">
            <v>-5663891.0999999996</v>
          </cell>
          <cell r="P62">
            <v>0</v>
          </cell>
          <cell r="Q62">
            <v>0</v>
          </cell>
          <cell r="R62">
            <v>31652358.899999999</v>
          </cell>
        </row>
        <row r="63">
          <cell r="A63">
            <v>100000364184</v>
          </cell>
          <cell r="B63">
            <v>0</v>
          </cell>
          <cell r="C63">
            <v>12060200</v>
          </cell>
          <cell r="D63" t="str">
            <v>รถยนต์ TOYOTA HILUX REVO C-CAB งวดที่ 2</v>
          </cell>
          <cell r="E63">
            <v>2500700987</v>
          </cell>
          <cell r="F63">
            <v>2500700010</v>
          </cell>
          <cell r="G63" t="str">
            <v>005/000</v>
          </cell>
          <cell r="H63">
            <v>0</v>
          </cell>
          <cell r="I63">
            <v>43097</v>
          </cell>
          <cell r="J63">
            <v>43097</v>
          </cell>
          <cell r="K63">
            <v>0</v>
          </cell>
          <cell r="L63">
            <v>37316250</v>
          </cell>
          <cell r="M63">
            <v>0</v>
          </cell>
          <cell r="N63">
            <v>0</v>
          </cell>
          <cell r="O63">
            <v>-5663891.0999999996</v>
          </cell>
          <cell r="P63">
            <v>0</v>
          </cell>
          <cell r="Q63">
            <v>0</v>
          </cell>
          <cell r="R63">
            <v>31652358.899999999</v>
          </cell>
        </row>
        <row r="64">
          <cell r="A64">
            <v>100000364185</v>
          </cell>
          <cell r="B64">
            <v>0</v>
          </cell>
          <cell r="C64">
            <v>12060200</v>
          </cell>
          <cell r="D64" t="str">
            <v>รถยนต์ TOYOTA HILUX REVO C-CAB งวดที่ 3</v>
          </cell>
          <cell r="E64">
            <v>2500700987</v>
          </cell>
          <cell r="F64">
            <v>2500700010</v>
          </cell>
          <cell r="G64" t="str">
            <v>005/000</v>
          </cell>
          <cell r="H64">
            <v>50</v>
          </cell>
          <cell r="I64">
            <v>43097</v>
          </cell>
          <cell r="J64">
            <v>43097</v>
          </cell>
          <cell r="K64">
            <v>0</v>
          </cell>
          <cell r="L64">
            <v>37316250</v>
          </cell>
          <cell r="M64">
            <v>0</v>
          </cell>
          <cell r="N64">
            <v>0</v>
          </cell>
          <cell r="O64">
            <v>-5663891.0999999996</v>
          </cell>
          <cell r="P64">
            <v>0</v>
          </cell>
          <cell r="Q64">
            <v>0</v>
          </cell>
          <cell r="R64">
            <v>31652358.899999999</v>
          </cell>
        </row>
        <row r="65">
          <cell r="A65">
            <v>100000364186</v>
          </cell>
          <cell r="B65">
            <v>0</v>
          </cell>
          <cell r="C65">
            <v>12060200</v>
          </cell>
          <cell r="D65" t="str">
            <v>รถยนต์ TOYOTA HILUX REVO C-CAB งวดที่ 4</v>
          </cell>
          <cell r="E65">
            <v>2500700987</v>
          </cell>
          <cell r="F65">
            <v>2500700010</v>
          </cell>
          <cell r="G65" t="str">
            <v>005/000</v>
          </cell>
          <cell r="H65">
            <v>0</v>
          </cell>
          <cell r="I65">
            <v>43097</v>
          </cell>
          <cell r="J65">
            <v>43097</v>
          </cell>
          <cell r="K65">
            <v>0</v>
          </cell>
          <cell r="L65">
            <v>37316250</v>
          </cell>
          <cell r="M65">
            <v>0</v>
          </cell>
          <cell r="N65">
            <v>0</v>
          </cell>
          <cell r="O65">
            <v>-5663891.0999999996</v>
          </cell>
          <cell r="P65">
            <v>0</v>
          </cell>
          <cell r="Q65">
            <v>0</v>
          </cell>
          <cell r="R65">
            <v>31652358.899999999</v>
          </cell>
        </row>
        <row r="66">
          <cell r="A66">
            <v>100000364187</v>
          </cell>
          <cell r="B66">
            <v>0</v>
          </cell>
          <cell r="C66">
            <v>12060200</v>
          </cell>
          <cell r="D66" t="str">
            <v>รถยนต์ TOYOTA HILUX REVO C-CAB งวดที่ 5</v>
          </cell>
          <cell r="E66">
            <v>2500700987</v>
          </cell>
          <cell r="F66">
            <v>2500700010</v>
          </cell>
          <cell r="G66" t="str">
            <v>005/000</v>
          </cell>
          <cell r="H66">
            <v>0</v>
          </cell>
          <cell r="I66">
            <v>43097</v>
          </cell>
          <cell r="J66">
            <v>43097</v>
          </cell>
          <cell r="K66">
            <v>0</v>
          </cell>
          <cell r="L66">
            <v>37316250</v>
          </cell>
          <cell r="M66">
            <v>0</v>
          </cell>
          <cell r="N66">
            <v>0</v>
          </cell>
          <cell r="O66">
            <v>-5663891.0999999996</v>
          </cell>
          <cell r="P66">
            <v>0</v>
          </cell>
          <cell r="Q66">
            <v>0</v>
          </cell>
          <cell r="R66">
            <v>31652358.899999999</v>
          </cell>
        </row>
        <row r="67">
          <cell r="A67">
            <v>100000364188</v>
          </cell>
          <cell r="B67">
            <v>0</v>
          </cell>
          <cell r="C67">
            <v>12060200</v>
          </cell>
          <cell r="D67" t="str">
            <v>รถยนต์ TOYOTA HILUX REVO C-CAB งวดที่ 6</v>
          </cell>
          <cell r="E67">
            <v>2500700987</v>
          </cell>
          <cell r="F67">
            <v>2500700010</v>
          </cell>
          <cell r="G67" t="str">
            <v>005/000</v>
          </cell>
          <cell r="H67">
            <v>0</v>
          </cell>
          <cell r="I67">
            <v>43097</v>
          </cell>
          <cell r="J67">
            <v>43097</v>
          </cell>
          <cell r="K67">
            <v>0</v>
          </cell>
          <cell r="L67">
            <v>37316250</v>
          </cell>
          <cell r="M67">
            <v>0</v>
          </cell>
          <cell r="N67">
            <v>0</v>
          </cell>
          <cell r="O67">
            <v>-5663891.0999999996</v>
          </cell>
          <cell r="P67">
            <v>0</v>
          </cell>
          <cell r="Q67">
            <v>0</v>
          </cell>
          <cell r="R67">
            <v>31652358.899999999</v>
          </cell>
        </row>
        <row r="68">
          <cell r="A68">
            <v>100000364390</v>
          </cell>
          <cell r="B68">
            <v>0</v>
          </cell>
          <cell r="C68">
            <v>12060200</v>
          </cell>
          <cell r="D68" t="str">
            <v>รถ จยย.งานจราจร ขนาด 150ซีซี ยามาฮ่า รุ่นNMAXงวด8</v>
          </cell>
          <cell r="E68">
            <v>2500700987</v>
          </cell>
          <cell r="F68">
            <v>2500700010</v>
          </cell>
          <cell r="G68" t="str">
            <v>005/000</v>
          </cell>
          <cell r="H68">
            <v>0</v>
          </cell>
          <cell r="I68">
            <v>43018</v>
          </cell>
          <cell r="J68">
            <v>43018</v>
          </cell>
          <cell r="K68">
            <v>0</v>
          </cell>
          <cell r="L68">
            <v>47080000</v>
          </cell>
          <cell r="M68">
            <v>0</v>
          </cell>
          <cell r="N68">
            <v>0</v>
          </cell>
          <cell r="O68">
            <v>-9183824.6600000001</v>
          </cell>
          <cell r="P68">
            <v>0</v>
          </cell>
          <cell r="Q68">
            <v>0</v>
          </cell>
          <cell r="R68">
            <v>37896175.340000004</v>
          </cell>
        </row>
        <row r="69">
          <cell r="A69">
            <v>100000364391</v>
          </cell>
          <cell r="B69">
            <v>0</v>
          </cell>
          <cell r="C69">
            <v>12060200</v>
          </cell>
          <cell r="D69" t="str">
            <v>รถ จยย.งานจราจร ขนาด 150ซีซี ยามาฮ่า รุ่นNMAXงวด9</v>
          </cell>
          <cell r="E69">
            <v>2500700987</v>
          </cell>
          <cell r="F69">
            <v>2500700010</v>
          </cell>
          <cell r="G69" t="str">
            <v>005/000</v>
          </cell>
          <cell r="H69">
            <v>0</v>
          </cell>
          <cell r="I69">
            <v>43032</v>
          </cell>
          <cell r="J69">
            <v>43032</v>
          </cell>
          <cell r="K69">
            <v>0</v>
          </cell>
          <cell r="L69">
            <v>47080000</v>
          </cell>
          <cell r="M69">
            <v>0</v>
          </cell>
          <cell r="N69">
            <v>0</v>
          </cell>
          <cell r="O69">
            <v>-8822663.0099999998</v>
          </cell>
          <cell r="P69">
            <v>0</v>
          </cell>
          <cell r="Q69">
            <v>0</v>
          </cell>
          <cell r="R69">
            <v>38257336.990000002</v>
          </cell>
        </row>
        <row r="70">
          <cell r="A70">
            <v>100000364392</v>
          </cell>
          <cell r="B70">
            <v>0</v>
          </cell>
          <cell r="C70">
            <v>12060200</v>
          </cell>
          <cell r="D70" t="str">
            <v>รถ จยย.งานจราจร ขนาด 150ซีซี ยามาฮ่า รุ่นNMAXงวด10</v>
          </cell>
          <cell r="E70">
            <v>2500700987</v>
          </cell>
          <cell r="F70">
            <v>2500700010</v>
          </cell>
          <cell r="G70" t="str">
            <v>005/000</v>
          </cell>
          <cell r="H70">
            <v>500</v>
          </cell>
          <cell r="I70">
            <v>43046</v>
          </cell>
          <cell r="J70">
            <v>43046</v>
          </cell>
          <cell r="K70">
            <v>0</v>
          </cell>
          <cell r="L70">
            <v>47080000</v>
          </cell>
          <cell r="M70">
            <v>0</v>
          </cell>
          <cell r="N70">
            <v>0</v>
          </cell>
          <cell r="O70">
            <v>-8461501.3699999992</v>
          </cell>
          <cell r="P70">
            <v>0</v>
          </cell>
          <cell r="Q70">
            <v>0</v>
          </cell>
          <cell r="R70">
            <v>38618498.630000003</v>
          </cell>
        </row>
        <row r="71">
          <cell r="A71">
            <v>100000364393</v>
          </cell>
          <cell r="B71">
            <v>0</v>
          </cell>
          <cell r="C71">
            <v>12060200</v>
          </cell>
          <cell r="D71" t="str">
            <v>รถ จยย.งานจราจร ขนาด 150ซีซี ยามาฮ่า รุ่นNMAXงวด11</v>
          </cell>
          <cell r="E71">
            <v>2500700987</v>
          </cell>
          <cell r="F71">
            <v>2500700010</v>
          </cell>
          <cell r="G71" t="str">
            <v>005/000</v>
          </cell>
          <cell r="H71">
            <v>500</v>
          </cell>
          <cell r="I71">
            <v>43056</v>
          </cell>
          <cell r="J71">
            <v>43056</v>
          </cell>
          <cell r="K71">
            <v>0</v>
          </cell>
          <cell r="L71">
            <v>47080000</v>
          </cell>
          <cell r="M71">
            <v>0</v>
          </cell>
          <cell r="N71">
            <v>0</v>
          </cell>
          <cell r="O71">
            <v>-8203528.7699999996</v>
          </cell>
          <cell r="P71">
            <v>0</v>
          </cell>
          <cell r="Q71">
            <v>0</v>
          </cell>
          <cell r="R71">
            <v>38876471.229999997</v>
          </cell>
        </row>
        <row r="72">
          <cell r="A72">
            <v>100000364394</v>
          </cell>
          <cell r="B72">
            <v>0</v>
          </cell>
          <cell r="C72">
            <v>12060200</v>
          </cell>
          <cell r="D72" t="str">
            <v>รถ จยย.งานจราจร ขนาด 150ซีซี ยามาฮ่า รุ่นNMAXงวด12</v>
          </cell>
          <cell r="E72">
            <v>2500700987</v>
          </cell>
          <cell r="F72">
            <v>2500700010</v>
          </cell>
          <cell r="G72" t="str">
            <v>005/000</v>
          </cell>
          <cell r="H72">
            <v>500</v>
          </cell>
          <cell r="I72">
            <v>43059</v>
          </cell>
          <cell r="J72">
            <v>43059</v>
          </cell>
          <cell r="K72">
            <v>0</v>
          </cell>
          <cell r="L72">
            <v>47080000</v>
          </cell>
          <cell r="M72">
            <v>0</v>
          </cell>
          <cell r="N72">
            <v>0</v>
          </cell>
          <cell r="O72">
            <v>-8126136.9900000002</v>
          </cell>
          <cell r="P72">
            <v>0</v>
          </cell>
          <cell r="Q72">
            <v>0</v>
          </cell>
          <cell r="R72">
            <v>38953863.009999998</v>
          </cell>
        </row>
        <row r="73">
          <cell r="A73">
            <v>100000367331</v>
          </cell>
          <cell r="B73">
            <v>0</v>
          </cell>
          <cell r="C73">
            <v>12060200</v>
          </cell>
          <cell r="D73" t="str">
            <v>รถ จยย.สายตรวจขนาด 250 ซีซี ฮอนด้า CBR300RAF งวด16</v>
          </cell>
          <cell r="E73">
            <v>2500700987</v>
          </cell>
          <cell r="F73">
            <v>2500700010</v>
          </cell>
          <cell r="G73" t="str">
            <v>005/000</v>
          </cell>
          <cell r="H73">
            <v>500</v>
          </cell>
          <cell r="I73">
            <v>43125</v>
          </cell>
          <cell r="J73">
            <v>43125</v>
          </cell>
          <cell r="K73">
            <v>0</v>
          </cell>
          <cell r="L73">
            <v>74258000</v>
          </cell>
          <cell r="M73">
            <v>0</v>
          </cell>
          <cell r="N73">
            <v>0</v>
          </cell>
          <cell r="O73">
            <v>-10131639.449999999</v>
          </cell>
          <cell r="P73">
            <v>0</v>
          </cell>
          <cell r="Q73">
            <v>0</v>
          </cell>
          <cell r="R73">
            <v>64126360.549999997</v>
          </cell>
        </row>
        <row r="74">
          <cell r="A74">
            <v>100000367525</v>
          </cell>
          <cell r="B74">
            <v>0</v>
          </cell>
          <cell r="C74">
            <v>12060200</v>
          </cell>
          <cell r="D74" t="str">
            <v>รถตู้ ขนาด 15ที่นั่ง NISSAN รุ่น NV 350 URVAN งวด7</v>
          </cell>
          <cell r="E74">
            <v>2500700987</v>
          </cell>
          <cell r="F74">
            <v>2500700010</v>
          </cell>
          <cell r="G74" t="str">
            <v>008/000</v>
          </cell>
          <cell r="H74">
            <v>20</v>
          </cell>
          <cell r="I74">
            <v>43019</v>
          </cell>
          <cell r="J74">
            <v>43019</v>
          </cell>
          <cell r="K74">
            <v>0</v>
          </cell>
          <cell r="L74">
            <v>23668400</v>
          </cell>
          <cell r="M74">
            <v>0</v>
          </cell>
          <cell r="N74">
            <v>0</v>
          </cell>
          <cell r="O74">
            <v>-2877493.84</v>
          </cell>
          <cell r="P74">
            <v>0</v>
          </cell>
          <cell r="Q74">
            <v>0</v>
          </cell>
          <cell r="R74">
            <v>20790906.16</v>
          </cell>
        </row>
        <row r="75">
          <cell r="A75">
            <v>100000367526</v>
          </cell>
          <cell r="B75">
            <v>0</v>
          </cell>
          <cell r="C75">
            <v>12060200</v>
          </cell>
          <cell r="D75" t="str">
            <v>รถตู้ ขนาด 15ที่นั่ง NISSAN รุ่น NV 350 URVAN งวด8</v>
          </cell>
          <cell r="E75">
            <v>2500700987</v>
          </cell>
          <cell r="F75">
            <v>2500700010</v>
          </cell>
          <cell r="G75" t="str">
            <v>008/000</v>
          </cell>
          <cell r="H75">
            <v>0</v>
          </cell>
          <cell r="I75">
            <v>43038</v>
          </cell>
          <cell r="J75">
            <v>43038</v>
          </cell>
          <cell r="K75">
            <v>0</v>
          </cell>
          <cell r="L75">
            <v>23668400</v>
          </cell>
          <cell r="M75">
            <v>0</v>
          </cell>
          <cell r="N75">
            <v>0</v>
          </cell>
          <cell r="O75">
            <v>-2723487.12</v>
          </cell>
          <cell r="P75">
            <v>0</v>
          </cell>
          <cell r="Q75">
            <v>0</v>
          </cell>
          <cell r="R75">
            <v>20944912.879999999</v>
          </cell>
        </row>
        <row r="76">
          <cell r="A76">
            <v>100000367527</v>
          </cell>
          <cell r="B76">
            <v>0</v>
          </cell>
          <cell r="C76">
            <v>12060200</v>
          </cell>
          <cell r="D76" t="str">
            <v>รถตู้ ขนาด 15ที่นั่ง NISSAN รุ่น NV 350 URVAN งวด9</v>
          </cell>
          <cell r="E76">
            <v>2500700987</v>
          </cell>
          <cell r="F76">
            <v>2500700010</v>
          </cell>
          <cell r="G76" t="str">
            <v>008/000</v>
          </cell>
          <cell r="H76">
            <v>20</v>
          </cell>
          <cell r="I76">
            <v>43038</v>
          </cell>
          <cell r="J76">
            <v>43038</v>
          </cell>
          <cell r="K76">
            <v>0</v>
          </cell>
          <cell r="L76">
            <v>23668400</v>
          </cell>
          <cell r="M76">
            <v>0</v>
          </cell>
          <cell r="N76">
            <v>0</v>
          </cell>
          <cell r="O76">
            <v>-2723487.12</v>
          </cell>
          <cell r="P76">
            <v>0</v>
          </cell>
          <cell r="Q76">
            <v>0</v>
          </cell>
          <cell r="R76">
            <v>20944912.879999999</v>
          </cell>
        </row>
        <row r="77">
          <cell r="A77">
            <v>100000367528</v>
          </cell>
          <cell r="B77">
            <v>0</v>
          </cell>
          <cell r="C77">
            <v>12060200</v>
          </cell>
          <cell r="D77" t="str">
            <v>รถตู้ ขนาด 15ที่นั่ง NISSAN รุ่น NV 350 URVANงวด10</v>
          </cell>
          <cell r="E77">
            <v>2500700987</v>
          </cell>
          <cell r="F77">
            <v>2500700010</v>
          </cell>
          <cell r="G77" t="str">
            <v>008/000</v>
          </cell>
          <cell r="H77">
            <v>20</v>
          </cell>
          <cell r="I77">
            <v>43040</v>
          </cell>
          <cell r="J77">
            <v>43040</v>
          </cell>
          <cell r="K77">
            <v>0</v>
          </cell>
          <cell r="L77">
            <v>23668400</v>
          </cell>
          <cell r="M77">
            <v>0</v>
          </cell>
          <cell r="N77">
            <v>0</v>
          </cell>
          <cell r="O77">
            <v>-2707275.89</v>
          </cell>
          <cell r="P77">
            <v>0</v>
          </cell>
          <cell r="Q77">
            <v>0</v>
          </cell>
          <cell r="R77">
            <v>20961124.109999999</v>
          </cell>
        </row>
        <row r="78">
          <cell r="A78">
            <v>100000367529</v>
          </cell>
          <cell r="B78">
            <v>0</v>
          </cell>
          <cell r="C78">
            <v>12060200</v>
          </cell>
          <cell r="D78" t="str">
            <v>รถตู้ ขนาด 15ที่นั่ง NISSAN รุ่น NV 350 URVANงวด11</v>
          </cell>
          <cell r="E78">
            <v>2500700987</v>
          </cell>
          <cell r="F78">
            <v>2500700010</v>
          </cell>
          <cell r="G78" t="str">
            <v>008/000</v>
          </cell>
          <cell r="H78">
            <v>20</v>
          </cell>
          <cell r="I78">
            <v>43040</v>
          </cell>
          <cell r="J78">
            <v>43040</v>
          </cell>
          <cell r="K78">
            <v>0</v>
          </cell>
          <cell r="L78">
            <v>23668400</v>
          </cell>
          <cell r="M78">
            <v>0</v>
          </cell>
          <cell r="N78">
            <v>0</v>
          </cell>
          <cell r="O78">
            <v>-2707275.89</v>
          </cell>
          <cell r="P78">
            <v>0</v>
          </cell>
          <cell r="Q78">
            <v>0</v>
          </cell>
          <cell r="R78">
            <v>20961124.109999999</v>
          </cell>
        </row>
        <row r="79">
          <cell r="A79">
            <v>100000367530</v>
          </cell>
          <cell r="B79">
            <v>0</v>
          </cell>
          <cell r="C79">
            <v>12060200</v>
          </cell>
          <cell r="D79" t="str">
            <v>รถตู้ ขนาด 15ที่นั่ง NISSAN รุ่น NV 350 URVANงวด12</v>
          </cell>
          <cell r="E79">
            <v>2500700987</v>
          </cell>
          <cell r="F79">
            <v>2500700010</v>
          </cell>
          <cell r="G79" t="str">
            <v>008/000</v>
          </cell>
          <cell r="H79">
            <v>25</v>
          </cell>
          <cell r="I79">
            <v>43040</v>
          </cell>
          <cell r="J79">
            <v>43040</v>
          </cell>
          <cell r="K79">
            <v>0</v>
          </cell>
          <cell r="L79">
            <v>29585500</v>
          </cell>
          <cell r="M79">
            <v>0</v>
          </cell>
          <cell r="N79">
            <v>0</v>
          </cell>
          <cell r="O79">
            <v>-3384094.86</v>
          </cell>
          <cell r="P79">
            <v>0</v>
          </cell>
          <cell r="Q79">
            <v>0</v>
          </cell>
          <cell r="R79">
            <v>26201405.140000001</v>
          </cell>
        </row>
        <row r="80">
          <cell r="A80">
            <v>100000367531</v>
          </cell>
          <cell r="B80">
            <v>0</v>
          </cell>
          <cell r="C80">
            <v>12060200</v>
          </cell>
          <cell r="D80" t="str">
            <v>รถ จยย.งานจราจร ขนาด 150ซีซี ยามาฮ่า รุ่นNMAXงวด13</v>
          </cell>
          <cell r="E80">
            <v>2500700987</v>
          </cell>
          <cell r="F80">
            <v>2500700010</v>
          </cell>
          <cell r="G80" t="str">
            <v>005/000</v>
          </cell>
          <cell r="H80">
            <v>500</v>
          </cell>
          <cell r="I80">
            <v>43077</v>
          </cell>
          <cell r="J80">
            <v>43077</v>
          </cell>
          <cell r="K80">
            <v>0</v>
          </cell>
          <cell r="L80">
            <v>47080000</v>
          </cell>
          <cell r="M80">
            <v>0</v>
          </cell>
          <cell r="N80">
            <v>0</v>
          </cell>
          <cell r="O80">
            <v>-7661786.2999999998</v>
          </cell>
          <cell r="P80">
            <v>0</v>
          </cell>
          <cell r="Q80">
            <v>0</v>
          </cell>
          <cell r="R80">
            <v>39418213.700000003</v>
          </cell>
        </row>
        <row r="81">
          <cell r="A81">
            <v>100000367532</v>
          </cell>
          <cell r="B81">
            <v>0</v>
          </cell>
          <cell r="C81">
            <v>12060200</v>
          </cell>
          <cell r="D81" t="str">
            <v>รถ จยย.งานจราจร ขนาด 150ซีซี ยามาฮ่า รุ่นNMAXงวด14</v>
          </cell>
          <cell r="E81">
            <v>2500700987</v>
          </cell>
          <cell r="F81">
            <v>2500700010</v>
          </cell>
          <cell r="G81" t="str">
            <v>005/000</v>
          </cell>
          <cell r="H81">
            <v>500</v>
          </cell>
          <cell r="I81">
            <v>43088</v>
          </cell>
          <cell r="J81">
            <v>43088</v>
          </cell>
          <cell r="K81">
            <v>0</v>
          </cell>
          <cell r="L81">
            <v>47080000</v>
          </cell>
          <cell r="M81">
            <v>0</v>
          </cell>
          <cell r="N81">
            <v>0</v>
          </cell>
          <cell r="O81">
            <v>-7378016.4400000004</v>
          </cell>
          <cell r="P81">
            <v>0</v>
          </cell>
          <cell r="Q81">
            <v>0</v>
          </cell>
          <cell r="R81">
            <v>39701983.560000002</v>
          </cell>
        </row>
        <row r="82">
          <cell r="A82">
            <v>100000367533</v>
          </cell>
          <cell r="B82">
            <v>0</v>
          </cell>
          <cell r="C82">
            <v>12060200</v>
          </cell>
          <cell r="D82" t="str">
            <v>รถ จยย.งานจราจร ขนาด 150ซีซี ยามาฮ่า รุ่นNMAXงวด15</v>
          </cell>
          <cell r="E82">
            <v>2500700987</v>
          </cell>
          <cell r="F82">
            <v>2500700010</v>
          </cell>
          <cell r="G82" t="str">
            <v>005/000</v>
          </cell>
          <cell r="H82">
            <v>436</v>
          </cell>
          <cell r="I82">
            <v>43110</v>
          </cell>
          <cell r="J82">
            <v>43110</v>
          </cell>
          <cell r="K82">
            <v>0</v>
          </cell>
          <cell r="L82">
            <v>41053760</v>
          </cell>
          <cell r="M82">
            <v>0</v>
          </cell>
          <cell r="N82">
            <v>0</v>
          </cell>
          <cell r="O82">
            <v>-5938735.6900000004</v>
          </cell>
          <cell r="P82">
            <v>0</v>
          </cell>
          <cell r="Q82">
            <v>0</v>
          </cell>
          <cell r="R82">
            <v>35115024.310000002</v>
          </cell>
        </row>
        <row r="83">
          <cell r="A83">
            <v>100000370088</v>
          </cell>
          <cell r="B83">
            <v>0</v>
          </cell>
          <cell r="C83">
            <v>12060200</v>
          </cell>
          <cell r="D83" t="str">
            <v>รถ จยย.สืบสวนขนาด140ซีซี ฮอนด้า รุ่น CBR150R งวด10</v>
          </cell>
          <cell r="E83">
            <v>2500700987</v>
          </cell>
          <cell r="F83">
            <v>2500700010</v>
          </cell>
          <cell r="G83" t="str">
            <v>005/000</v>
          </cell>
          <cell r="H83">
            <v>160</v>
          </cell>
          <cell r="I83">
            <v>43162</v>
          </cell>
          <cell r="J83">
            <v>43162</v>
          </cell>
          <cell r="K83">
            <v>0</v>
          </cell>
          <cell r="L83">
            <v>11984000</v>
          </cell>
          <cell r="M83">
            <v>0</v>
          </cell>
          <cell r="N83">
            <v>0</v>
          </cell>
          <cell r="O83">
            <v>-1392113.97</v>
          </cell>
          <cell r="P83">
            <v>0</v>
          </cell>
          <cell r="Q83">
            <v>0</v>
          </cell>
          <cell r="R83">
            <v>10591886.029999999</v>
          </cell>
        </row>
        <row r="84">
          <cell r="A84">
            <v>100000370090</v>
          </cell>
          <cell r="B84">
            <v>0</v>
          </cell>
          <cell r="C84">
            <v>12060200</v>
          </cell>
          <cell r="D84" t="str">
            <v>รถยนต์บรรทุก ISUZU รุ่น Cab 4 1.9 Ddi S งวดที่ 6</v>
          </cell>
          <cell r="E84">
            <v>2500700987</v>
          </cell>
          <cell r="F84">
            <v>2500700010</v>
          </cell>
          <cell r="G84" t="str">
            <v>008/000</v>
          </cell>
          <cell r="H84">
            <v>40</v>
          </cell>
          <cell r="I84">
            <v>43082</v>
          </cell>
          <cell r="J84">
            <v>43082</v>
          </cell>
          <cell r="K84">
            <v>0</v>
          </cell>
          <cell r="L84">
            <v>27160000</v>
          </cell>
          <cell r="M84">
            <v>0</v>
          </cell>
          <cell r="N84">
            <v>0</v>
          </cell>
          <cell r="O84">
            <v>-2716000</v>
          </cell>
          <cell r="P84">
            <v>0</v>
          </cell>
          <cell r="Q84">
            <v>0</v>
          </cell>
          <cell r="R84">
            <v>24444000</v>
          </cell>
        </row>
        <row r="85">
          <cell r="A85">
            <v>100000370091</v>
          </cell>
          <cell r="B85">
            <v>0</v>
          </cell>
          <cell r="C85">
            <v>12060200</v>
          </cell>
          <cell r="D85" t="str">
            <v>รถยนต์บรรทุก ISUZU รุ่น Cab 4 1.9 Ddi S งวดที่ 7</v>
          </cell>
          <cell r="E85">
            <v>2500700987</v>
          </cell>
          <cell r="F85">
            <v>2500700010</v>
          </cell>
          <cell r="G85" t="str">
            <v>008/000</v>
          </cell>
          <cell r="H85">
            <v>40</v>
          </cell>
          <cell r="I85">
            <v>43094</v>
          </cell>
          <cell r="J85">
            <v>43094</v>
          </cell>
          <cell r="K85">
            <v>0</v>
          </cell>
          <cell r="L85">
            <v>27160000</v>
          </cell>
          <cell r="M85">
            <v>0</v>
          </cell>
          <cell r="N85">
            <v>0</v>
          </cell>
          <cell r="O85">
            <v>-2604383.56</v>
          </cell>
          <cell r="P85">
            <v>0</v>
          </cell>
          <cell r="Q85">
            <v>0</v>
          </cell>
          <cell r="R85">
            <v>24555616.440000001</v>
          </cell>
        </row>
        <row r="86">
          <cell r="A86">
            <v>100000370092</v>
          </cell>
          <cell r="B86">
            <v>0</v>
          </cell>
          <cell r="C86">
            <v>12060200</v>
          </cell>
          <cell r="D86" t="str">
            <v>รถยนต์บรรทุก ISUZU รุ่น Cab 4 1.9 Ddi S งวดที่ 8</v>
          </cell>
          <cell r="E86">
            <v>2500700987</v>
          </cell>
          <cell r="F86">
            <v>2500700010</v>
          </cell>
          <cell r="G86" t="str">
            <v>008/000</v>
          </cell>
          <cell r="H86">
            <v>40</v>
          </cell>
          <cell r="I86">
            <v>43094</v>
          </cell>
          <cell r="J86">
            <v>43094</v>
          </cell>
          <cell r="K86">
            <v>0</v>
          </cell>
          <cell r="L86">
            <v>27160000</v>
          </cell>
          <cell r="M86">
            <v>0</v>
          </cell>
          <cell r="N86">
            <v>0</v>
          </cell>
          <cell r="O86">
            <v>-2604383.56</v>
          </cell>
          <cell r="P86">
            <v>0</v>
          </cell>
          <cell r="Q86">
            <v>0</v>
          </cell>
          <cell r="R86">
            <v>24555616.440000001</v>
          </cell>
        </row>
        <row r="87">
          <cell r="A87">
            <v>100000370093</v>
          </cell>
          <cell r="B87">
            <v>0</v>
          </cell>
          <cell r="C87">
            <v>12060200</v>
          </cell>
          <cell r="D87" t="str">
            <v>รถยนต์บรรทุก ISUZU รุ่น Cab 4 1.9 Ddi S งวดที่ 9</v>
          </cell>
          <cell r="E87">
            <v>2500700987</v>
          </cell>
          <cell r="F87">
            <v>2500700010</v>
          </cell>
          <cell r="G87" t="str">
            <v>008/000</v>
          </cell>
          <cell r="H87">
            <v>40</v>
          </cell>
          <cell r="I87">
            <v>43094</v>
          </cell>
          <cell r="J87">
            <v>43094</v>
          </cell>
          <cell r="K87">
            <v>0</v>
          </cell>
          <cell r="L87">
            <v>27160000</v>
          </cell>
          <cell r="M87">
            <v>0</v>
          </cell>
          <cell r="N87">
            <v>0</v>
          </cell>
          <cell r="O87">
            <v>-2604383.56</v>
          </cell>
          <cell r="P87">
            <v>0</v>
          </cell>
          <cell r="Q87">
            <v>0</v>
          </cell>
          <cell r="R87">
            <v>24555616.440000001</v>
          </cell>
        </row>
        <row r="88">
          <cell r="A88">
            <v>100000370094</v>
          </cell>
          <cell r="B88">
            <v>0</v>
          </cell>
          <cell r="C88">
            <v>12060200</v>
          </cell>
          <cell r="D88" t="str">
            <v>รถยนต์บรรทุก ISUZU รุ่น Cab 4 1.9 Ddi S งวดที่ 10</v>
          </cell>
          <cell r="E88">
            <v>2500700987</v>
          </cell>
          <cell r="F88">
            <v>2500700010</v>
          </cell>
          <cell r="G88" t="str">
            <v>008/000</v>
          </cell>
          <cell r="H88">
            <v>40</v>
          </cell>
          <cell r="I88">
            <v>43094</v>
          </cell>
          <cell r="J88">
            <v>43094</v>
          </cell>
          <cell r="K88">
            <v>0</v>
          </cell>
          <cell r="L88">
            <v>27160000</v>
          </cell>
          <cell r="M88">
            <v>0</v>
          </cell>
          <cell r="N88">
            <v>0</v>
          </cell>
          <cell r="O88">
            <v>-2604383.56</v>
          </cell>
          <cell r="P88">
            <v>0</v>
          </cell>
          <cell r="Q88">
            <v>0</v>
          </cell>
          <cell r="R88">
            <v>24555616.440000001</v>
          </cell>
        </row>
        <row r="89">
          <cell r="A89">
            <v>100000370095</v>
          </cell>
          <cell r="B89">
            <v>0</v>
          </cell>
          <cell r="C89">
            <v>12060200</v>
          </cell>
          <cell r="D89" t="str">
            <v>รถยนต์บรรทุก ISUZU รุ่น Cab 4 1.9 Ddi S งวดที่ 11</v>
          </cell>
          <cell r="E89">
            <v>2500700987</v>
          </cell>
          <cell r="F89">
            <v>2500700010</v>
          </cell>
          <cell r="G89" t="str">
            <v>008/000</v>
          </cell>
          <cell r="H89">
            <v>40</v>
          </cell>
          <cell r="I89">
            <v>43094</v>
          </cell>
          <cell r="J89">
            <v>43094</v>
          </cell>
          <cell r="K89">
            <v>0</v>
          </cell>
          <cell r="L89">
            <v>27160000</v>
          </cell>
          <cell r="M89">
            <v>0</v>
          </cell>
          <cell r="N89">
            <v>0</v>
          </cell>
          <cell r="O89">
            <v>-2604383.56</v>
          </cell>
          <cell r="P89">
            <v>0</v>
          </cell>
          <cell r="Q89">
            <v>0</v>
          </cell>
          <cell r="R89">
            <v>24555616.440000001</v>
          </cell>
        </row>
        <row r="90">
          <cell r="A90">
            <v>100000370096</v>
          </cell>
          <cell r="B90">
            <v>0</v>
          </cell>
          <cell r="C90">
            <v>12060200</v>
          </cell>
          <cell r="D90" t="str">
            <v>รถยนต์บรรทุก ISUZU รุ่น Cab 4 1.9 Ddi S งวดที่ 12</v>
          </cell>
          <cell r="E90">
            <v>2500700987</v>
          </cell>
          <cell r="F90">
            <v>2500700010</v>
          </cell>
          <cell r="G90" t="str">
            <v>008/000</v>
          </cell>
          <cell r="H90">
            <v>44</v>
          </cell>
          <cell r="I90">
            <v>43094</v>
          </cell>
          <cell r="J90">
            <v>43094</v>
          </cell>
          <cell r="K90">
            <v>0</v>
          </cell>
          <cell r="L90">
            <v>29876000</v>
          </cell>
          <cell r="M90">
            <v>0</v>
          </cell>
          <cell r="N90">
            <v>0</v>
          </cell>
          <cell r="O90">
            <v>-2864821.92</v>
          </cell>
          <cell r="P90">
            <v>0</v>
          </cell>
          <cell r="Q90">
            <v>0</v>
          </cell>
          <cell r="R90">
            <v>27011178.079999998</v>
          </cell>
        </row>
        <row r="91">
          <cell r="A91">
            <v>100000370333</v>
          </cell>
          <cell r="B91">
            <v>0</v>
          </cell>
          <cell r="C91">
            <v>12060200</v>
          </cell>
          <cell r="D91" t="str">
            <v>รถ จยย.งานสืบสวนขนาด 250 ซีซี ฮอนด้า CBR300R งวด10</v>
          </cell>
          <cell r="E91">
            <v>2500700987</v>
          </cell>
          <cell r="F91">
            <v>2500700010</v>
          </cell>
          <cell r="G91" t="str">
            <v>005/000</v>
          </cell>
          <cell r="H91">
            <v>200</v>
          </cell>
          <cell r="I91">
            <v>43152</v>
          </cell>
          <cell r="J91">
            <v>43152</v>
          </cell>
          <cell r="K91">
            <v>0</v>
          </cell>
          <cell r="L91">
            <v>23989400</v>
          </cell>
          <cell r="M91">
            <v>0</v>
          </cell>
          <cell r="N91">
            <v>0</v>
          </cell>
          <cell r="O91">
            <v>-2918162.63</v>
          </cell>
          <cell r="P91">
            <v>0</v>
          </cell>
          <cell r="Q91">
            <v>0</v>
          </cell>
          <cell r="R91">
            <v>21071237.370000001</v>
          </cell>
        </row>
        <row r="92">
          <cell r="A92">
            <v>100000370334</v>
          </cell>
          <cell r="B92">
            <v>0</v>
          </cell>
          <cell r="C92">
            <v>12060200</v>
          </cell>
          <cell r="D92" t="str">
            <v>รถ จยย.งานสืบสวนขนาด 250 ซีซี ฮอนด้า CBR300R งวด11</v>
          </cell>
          <cell r="E92">
            <v>2500700987</v>
          </cell>
          <cell r="F92">
            <v>2500700010</v>
          </cell>
          <cell r="G92" t="str">
            <v>005/000</v>
          </cell>
          <cell r="H92">
            <v>200</v>
          </cell>
          <cell r="I92">
            <v>43154</v>
          </cell>
          <cell r="J92">
            <v>43154</v>
          </cell>
          <cell r="K92">
            <v>0</v>
          </cell>
          <cell r="L92">
            <v>23989400</v>
          </cell>
          <cell r="M92">
            <v>0</v>
          </cell>
          <cell r="N92">
            <v>0</v>
          </cell>
          <cell r="O92">
            <v>-2891872.88</v>
          </cell>
          <cell r="P92">
            <v>0</v>
          </cell>
          <cell r="Q92">
            <v>0</v>
          </cell>
          <cell r="R92">
            <v>21097527.120000001</v>
          </cell>
        </row>
        <row r="93">
          <cell r="A93">
            <v>100000370335</v>
          </cell>
          <cell r="B93">
            <v>0</v>
          </cell>
          <cell r="C93">
            <v>12060200</v>
          </cell>
          <cell r="D93" t="str">
            <v>รถ จยย.งานสืบสวนขนาด 250 ซีซี ฮอนด้า CBR300R งวด12</v>
          </cell>
          <cell r="E93">
            <v>2500700987</v>
          </cell>
          <cell r="F93">
            <v>2500700010</v>
          </cell>
          <cell r="G93" t="str">
            <v>005/000</v>
          </cell>
          <cell r="H93">
            <v>200</v>
          </cell>
          <cell r="I93">
            <v>43162</v>
          </cell>
          <cell r="J93">
            <v>43162</v>
          </cell>
          <cell r="K93">
            <v>0</v>
          </cell>
          <cell r="L93">
            <v>23989400</v>
          </cell>
          <cell r="M93">
            <v>0</v>
          </cell>
          <cell r="N93">
            <v>0</v>
          </cell>
          <cell r="O93">
            <v>-2786713.86</v>
          </cell>
          <cell r="P93">
            <v>0</v>
          </cell>
          <cell r="Q93">
            <v>0</v>
          </cell>
          <cell r="R93">
            <v>21202686.140000001</v>
          </cell>
        </row>
        <row r="94">
          <cell r="A94">
            <v>100000370336</v>
          </cell>
          <cell r="B94">
            <v>0</v>
          </cell>
          <cell r="C94">
            <v>12060200</v>
          </cell>
          <cell r="D94" t="str">
            <v>รถ จยย.สายตรวจขนาด 250 ซีซี ฮอนด้า CBR300RAF งวด17</v>
          </cell>
          <cell r="E94">
            <v>2500700987</v>
          </cell>
          <cell r="F94">
            <v>2500700010</v>
          </cell>
          <cell r="G94" t="str">
            <v>005/000</v>
          </cell>
          <cell r="H94">
            <v>500</v>
          </cell>
          <cell r="I94">
            <v>43154</v>
          </cell>
          <cell r="J94">
            <v>43154</v>
          </cell>
          <cell r="K94">
            <v>0</v>
          </cell>
          <cell r="L94">
            <v>74258000</v>
          </cell>
          <cell r="M94">
            <v>0</v>
          </cell>
          <cell r="N94">
            <v>0</v>
          </cell>
          <cell r="O94">
            <v>-8951649.3200000003</v>
          </cell>
          <cell r="P94">
            <v>0</v>
          </cell>
          <cell r="Q94">
            <v>0</v>
          </cell>
          <cell r="R94">
            <v>65306350.68</v>
          </cell>
        </row>
        <row r="95">
          <cell r="A95">
            <v>100000370337</v>
          </cell>
          <cell r="B95">
            <v>0</v>
          </cell>
          <cell r="C95">
            <v>12060200</v>
          </cell>
          <cell r="D95" t="str">
            <v>รถ จยย.สายตรวจขนาด 250 ซีซี ฮอนด้า CBR300RAF งวด18</v>
          </cell>
          <cell r="E95">
            <v>2500700987</v>
          </cell>
          <cell r="F95">
            <v>2500700010</v>
          </cell>
          <cell r="G95" t="str">
            <v>005/000</v>
          </cell>
          <cell r="H95">
            <v>500</v>
          </cell>
          <cell r="I95">
            <v>43162</v>
          </cell>
          <cell r="J95">
            <v>43162</v>
          </cell>
          <cell r="K95">
            <v>0</v>
          </cell>
          <cell r="L95">
            <v>74258000</v>
          </cell>
          <cell r="M95">
            <v>0</v>
          </cell>
          <cell r="N95">
            <v>0</v>
          </cell>
          <cell r="O95">
            <v>-8626134.7899999991</v>
          </cell>
          <cell r="P95">
            <v>0</v>
          </cell>
          <cell r="Q95">
            <v>0</v>
          </cell>
          <cell r="R95">
            <v>65631865.210000001</v>
          </cell>
        </row>
        <row r="96">
          <cell r="A96">
            <v>100000370536</v>
          </cell>
          <cell r="B96">
            <v>0</v>
          </cell>
          <cell r="C96">
            <v>12060200</v>
          </cell>
          <cell r="D96" t="str">
            <v xml:space="preserve"> รถ จยย.งานสืบสวน 120ซีซี ยามาฮ่า รุ่น GT125 งวด16</v>
          </cell>
          <cell r="E96">
            <v>2500700987</v>
          </cell>
          <cell r="F96">
            <v>2500700010</v>
          </cell>
          <cell r="G96" t="str">
            <v>005/000</v>
          </cell>
          <cell r="H96">
            <v>874</v>
          </cell>
          <cell r="I96">
            <v>43132</v>
          </cell>
          <cell r="J96">
            <v>43132</v>
          </cell>
          <cell r="K96">
            <v>0</v>
          </cell>
          <cell r="L96">
            <v>666075</v>
          </cell>
          <cell r="M96">
            <v>0</v>
          </cell>
          <cell r="N96">
            <v>0</v>
          </cell>
          <cell r="O96">
            <v>-4414781.58</v>
          </cell>
          <cell r="P96">
            <v>4326458.22</v>
          </cell>
          <cell r="Q96">
            <v>0</v>
          </cell>
          <cell r="R96">
            <v>577751.64</v>
          </cell>
        </row>
        <row r="97">
          <cell r="A97">
            <v>100000371563</v>
          </cell>
          <cell r="B97">
            <v>0</v>
          </cell>
          <cell r="C97">
            <v>12060200</v>
          </cell>
          <cell r="D97" t="str">
            <v>รถยนต์ TOYOTA HILUX REVO C-CAB งวดที่ 7</v>
          </cell>
          <cell r="E97">
            <v>2500700987</v>
          </cell>
          <cell r="F97">
            <v>2500700010</v>
          </cell>
          <cell r="G97" t="str">
            <v>005/000</v>
          </cell>
          <cell r="H97">
            <v>0</v>
          </cell>
          <cell r="I97">
            <v>43189</v>
          </cell>
          <cell r="J97">
            <v>43189</v>
          </cell>
          <cell r="K97">
            <v>0</v>
          </cell>
          <cell r="L97">
            <v>25375050</v>
          </cell>
          <cell r="M97">
            <v>0</v>
          </cell>
          <cell r="N97">
            <v>0</v>
          </cell>
          <cell r="O97">
            <v>-2572265.34</v>
          </cell>
          <cell r="P97">
            <v>0</v>
          </cell>
          <cell r="Q97">
            <v>0</v>
          </cell>
          <cell r="R97">
            <v>22802784.66</v>
          </cell>
        </row>
        <row r="98">
          <cell r="A98">
            <v>100000371671</v>
          </cell>
          <cell r="B98">
            <v>0</v>
          </cell>
          <cell r="C98">
            <v>12060200</v>
          </cell>
          <cell r="D98" t="str">
            <v>รถยนต์ตรวจการณ์ ISUZU รุ่น MU-X 4x2 1.9 CD 6 งวด10</v>
          </cell>
          <cell r="E98">
            <v>2500700987</v>
          </cell>
          <cell r="F98">
            <v>2500700010</v>
          </cell>
          <cell r="G98" t="str">
            <v>008/000</v>
          </cell>
          <cell r="H98">
            <v>0</v>
          </cell>
          <cell r="I98">
            <v>43032</v>
          </cell>
          <cell r="J98">
            <v>43032</v>
          </cell>
          <cell r="K98">
            <v>0</v>
          </cell>
          <cell r="L98">
            <v>14261000</v>
          </cell>
          <cell r="M98">
            <v>0</v>
          </cell>
          <cell r="N98">
            <v>0</v>
          </cell>
          <cell r="O98">
            <v>-1670295.21</v>
          </cell>
          <cell r="P98">
            <v>0</v>
          </cell>
          <cell r="Q98">
            <v>0</v>
          </cell>
          <cell r="R98">
            <v>12590704.789999999</v>
          </cell>
        </row>
        <row r="99">
          <cell r="A99">
            <v>100000371672</v>
          </cell>
          <cell r="B99">
            <v>0</v>
          </cell>
          <cell r="C99">
            <v>12060200</v>
          </cell>
          <cell r="D99" t="str">
            <v>รถยนต์ตรวจการณ์ ISUZU รุ่น MU-X 4x2 1.9 CD 6 งวด11</v>
          </cell>
          <cell r="E99">
            <v>2500700987</v>
          </cell>
          <cell r="F99">
            <v>2500700010</v>
          </cell>
          <cell r="G99" t="str">
            <v>008/000</v>
          </cell>
          <cell r="H99">
            <v>13</v>
          </cell>
          <cell r="I99">
            <v>43139</v>
          </cell>
          <cell r="J99">
            <v>43139</v>
          </cell>
          <cell r="K99">
            <v>0</v>
          </cell>
          <cell r="L99">
            <v>14261000</v>
          </cell>
          <cell r="M99">
            <v>0</v>
          </cell>
          <cell r="N99">
            <v>0</v>
          </cell>
          <cell r="O99">
            <v>-1147717.47</v>
          </cell>
          <cell r="P99">
            <v>0</v>
          </cell>
          <cell r="Q99">
            <v>0</v>
          </cell>
          <cell r="R99">
            <v>13113282.529999999</v>
          </cell>
        </row>
        <row r="100">
          <cell r="A100">
            <v>100000371673</v>
          </cell>
          <cell r="B100">
            <v>0</v>
          </cell>
          <cell r="C100">
            <v>12060200</v>
          </cell>
          <cell r="D100" t="str">
            <v>รถยนต์ตรวจการณ์ ISUZU รุ่น MU-X 4x2 1.9 CD 6 งวด12</v>
          </cell>
          <cell r="E100">
            <v>2500700987</v>
          </cell>
          <cell r="F100">
            <v>2500700010</v>
          </cell>
          <cell r="G100" t="str">
            <v>008/000</v>
          </cell>
          <cell r="H100">
            <v>23</v>
          </cell>
          <cell r="I100">
            <v>43139</v>
          </cell>
          <cell r="J100">
            <v>43139</v>
          </cell>
          <cell r="K100">
            <v>0</v>
          </cell>
          <cell r="L100">
            <v>25231000</v>
          </cell>
          <cell r="M100">
            <v>0</v>
          </cell>
          <cell r="N100">
            <v>0</v>
          </cell>
          <cell r="O100">
            <v>-2030577.05</v>
          </cell>
          <cell r="P100">
            <v>0</v>
          </cell>
          <cell r="Q100">
            <v>0</v>
          </cell>
          <cell r="R100">
            <v>23200422.949999999</v>
          </cell>
        </row>
        <row r="101">
          <cell r="A101">
            <v>100000372232</v>
          </cell>
          <cell r="B101">
            <v>0</v>
          </cell>
          <cell r="C101">
            <v>12060200</v>
          </cell>
          <cell r="D101" t="str">
            <v>รถ จยย.ไม่น้อยกว่า 1000 CC. ฮอนด้า รุ่น VFR1200X 1</v>
          </cell>
          <cell r="E101">
            <v>2500700987</v>
          </cell>
          <cell r="F101">
            <v>2500700010</v>
          </cell>
          <cell r="G101" t="str">
            <v>005/000</v>
          </cell>
          <cell r="H101">
            <v>4</v>
          </cell>
          <cell r="I101">
            <v>43227</v>
          </cell>
          <cell r="J101">
            <v>43227</v>
          </cell>
          <cell r="K101">
            <v>0</v>
          </cell>
          <cell r="L101">
            <v>5435600</v>
          </cell>
          <cell r="M101">
            <v>0</v>
          </cell>
          <cell r="N101">
            <v>0</v>
          </cell>
          <cell r="O101">
            <v>-437826.41</v>
          </cell>
          <cell r="P101">
            <v>0</v>
          </cell>
          <cell r="Q101">
            <v>0</v>
          </cell>
          <cell r="R101">
            <v>4997773.59</v>
          </cell>
        </row>
        <row r="102">
          <cell r="A102">
            <v>100000372233</v>
          </cell>
          <cell r="B102">
            <v>0</v>
          </cell>
          <cell r="C102">
            <v>12060200</v>
          </cell>
          <cell r="D102" t="str">
            <v>รถ จยย.ไม่น้อยกว่า 1000 CC. ฮอนด้า รุ่น VFR1200X 2</v>
          </cell>
          <cell r="E102">
            <v>2500700987</v>
          </cell>
          <cell r="F102">
            <v>2500700010</v>
          </cell>
          <cell r="G102" t="str">
            <v>005/000</v>
          </cell>
          <cell r="H102">
            <v>4</v>
          </cell>
          <cell r="I102">
            <v>43227</v>
          </cell>
          <cell r="J102">
            <v>43227</v>
          </cell>
          <cell r="K102">
            <v>0</v>
          </cell>
          <cell r="L102">
            <v>5435600</v>
          </cell>
          <cell r="M102">
            <v>0</v>
          </cell>
          <cell r="N102">
            <v>0</v>
          </cell>
          <cell r="O102">
            <v>-437826.41</v>
          </cell>
          <cell r="P102">
            <v>0</v>
          </cell>
          <cell r="Q102">
            <v>0</v>
          </cell>
          <cell r="R102">
            <v>4997773.59</v>
          </cell>
        </row>
        <row r="103">
          <cell r="A103">
            <v>100000372234</v>
          </cell>
          <cell r="B103">
            <v>0</v>
          </cell>
          <cell r="C103">
            <v>12060200</v>
          </cell>
          <cell r="D103" t="str">
            <v>รถ จยย.สายตรวจขนาด 250 ซีซี ฮอนด้า CBR300RAF งวด19</v>
          </cell>
          <cell r="E103">
            <v>2500700987</v>
          </cell>
          <cell r="F103">
            <v>2500700010</v>
          </cell>
          <cell r="G103" t="str">
            <v>005/000</v>
          </cell>
          <cell r="H103">
            <v>500</v>
          </cell>
          <cell r="I103">
            <v>43224</v>
          </cell>
          <cell r="J103">
            <v>43224</v>
          </cell>
          <cell r="K103">
            <v>0</v>
          </cell>
          <cell r="L103">
            <v>74258000</v>
          </cell>
          <cell r="M103">
            <v>0</v>
          </cell>
          <cell r="N103">
            <v>0</v>
          </cell>
          <cell r="O103">
            <v>-6103397.2599999998</v>
          </cell>
          <cell r="P103">
            <v>0</v>
          </cell>
          <cell r="Q103">
            <v>0</v>
          </cell>
          <cell r="R103">
            <v>68154602.739999995</v>
          </cell>
        </row>
        <row r="104">
          <cell r="A104">
            <v>100000372565</v>
          </cell>
          <cell r="B104">
            <v>0</v>
          </cell>
          <cell r="C104">
            <v>12060200</v>
          </cell>
          <cell r="D104" t="str">
            <v>รถ จยย.ขนาด 150 ซีซี ยี่ห้อฮอนด้า รุ่น CBR150R</v>
          </cell>
          <cell r="E104">
            <v>2500700987</v>
          </cell>
          <cell r="F104">
            <v>2500700010</v>
          </cell>
          <cell r="G104" t="str">
            <v>005/000</v>
          </cell>
          <cell r="H104">
            <v>200</v>
          </cell>
          <cell r="I104">
            <v>43174</v>
          </cell>
          <cell r="J104">
            <v>43174</v>
          </cell>
          <cell r="K104">
            <v>0</v>
          </cell>
          <cell r="L104">
            <v>14980000</v>
          </cell>
          <cell r="M104">
            <v>0</v>
          </cell>
          <cell r="N104">
            <v>0</v>
          </cell>
          <cell r="O104">
            <v>-1641643.84</v>
          </cell>
          <cell r="P104">
            <v>0</v>
          </cell>
          <cell r="Q104">
            <v>0</v>
          </cell>
          <cell r="R104">
            <v>13338356.16</v>
          </cell>
        </row>
        <row r="105">
          <cell r="A105">
            <v>100000373401</v>
          </cell>
          <cell r="B105">
            <v>0</v>
          </cell>
          <cell r="C105">
            <v>12060200</v>
          </cell>
          <cell r="D105" t="str">
            <v>รถยนต์บรรทุก(ดีเซล)TOYOTA รุ่น Revo Double Cab Pre</v>
          </cell>
          <cell r="E105">
            <v>2500700987</v>
          </cell>
          <cell r="F105">
            <v>2500700010</v>
          </cell>
          <cell r="G105" t="str">
            <v>008/000</v>
          </cell>
          <cell r="H105">
            <v>60</v>
          </cell>
          <cell r="I105">
            <v>43245</v>
          </cell>
          <cell r="J105">
            <v>43245</v>
          </cell>
          <cell r="K105">
            <v>0</v>
          </cell>
          <cell r="L105">
            <v>50319960</v>
          </cell>
          <cell r="M105">
            <v>0</v>
          </cell>
          <cell r="N105">
            <v>0</v>
          </cell>
          <cell r="O105">
            <v>-2223039.33</v>
          </cell>
          <cell r="P105">
            <v>0</v>
          </cell>
          <cell r="Q105">
            <v>0</v>
          </cell>
          <cell r="R105">
            <v>48096920.670000002</v>
          </cell>
        </row>
        <row r="106">
          <cell r="A106">
            <v>100000374808</v>
          </cell>
          <cell r="B106">
            <v>0</v>
          </cell>
          <cell r="C106">
            <v>12060200</v>
          </cell>
          <cell r="D106" t="str">
            <v>รถ จยย.สายตรวจขนาด 250 ซีซี ฮอนด้า CBR300RAF งวด20</v>
          </cell>
          <cell r="E106">
            <v>2500700987</v>
          </cell>
          <cell r="F106">
            <v>2500700010</v>
          </cell>
          <cell r="G106" t="str">
            <v>005/000</v>
          </cell>
          <cell r="H106">
            <v>500</v>
          </cell>
          <cell r="I106">
            <v>43244</v>
          </cell>
          <cell r="J106">
            <v>43244</v>
          </cell>
          <cell r="K106">
            <v>0</v>
          </cell>
          <cell r="L106">
            <v>74258000</v>
          </cell>
          <cell r="M106">
            <v>0</v>
          </cell>
          <cell r="N106">
            <v>0</v>
          </cell>
          <cell r="O106">
            <v>-5289610.96</v>
          </cell>
          <cell r="P106">
            <v>0</v>
          </cell>
          <cell r="Q106">
            <v>0</v>
          </cell>
          <cell r="R106">
            <v>68968389.040000007</v>
          </cell>
        </row>
        <row r="107">
          <cell r="A107">
            <v>100000376144</v>
          </cell>
          <cell r="B107">
            <v>0</v>
          </cell>
          <cell r="C107">
            <v>12060200</v>
          </cell>
          <cell r="D107" t="str">
            <v>รถ จยย.งานสืบสวน 140 ซีซี ฮอนด้า CBR150R งวดที่ 11</v>
          </cell>
          <cell r="E107">
            <v>2500700987</v>
          </cell>
          <cell r="F107">
            <v>2500700010</v>
          </cell>
          <cell r="G107" t="str">
            <v>005/000</v>
          </cell>
          <cell r="H107">
            <v>160</v>
          </cell>
          <cell r="I107">
            <v>43242</v>
          </cell>
          <cell r="J107">
            <v>43242</v>
          </cell>
          <cell r="K107">
            <v>0</v>
          </cell>
          <cell r="L107">
            <v>11984000</v>
          </cell>
          <cell r="M107">
            <v>0</v>
          </cell>
          <cell r="N107">
            <v>0</v>
          </cell>
          <cell r="O107">
            <v>-866787.95</v>
          </cell>
          <cell r="P107">
            <v>0</v>
          </cell>
          <cell r="Q107">
            <v>0</v>
          </cell>
          <cell r="R107">
            <v>11117212.050000001</v>
          </cell>
        </row>
        <row r="108">
          <cell r="A108">
            <v>100000376145</v>
          </cell>
          <cell r="B108">
            <v>0</v>
          </cell>
          <cell r="C108">
            <v>12060200</v>
          </cell>
          <cell r="D108" t="str">
            <v>รถ จยย.งานสืบสวน 140 ซีซี ฮอนด้า CBR150R งวดที่ 12</v>
          </cell>
          <cell r="E108">
            <v>2500700987</v>
          </cell>
          <cell r="F108">
            <v>2500700010</v>
          </cell>
          <cell r="G108" t="str">
            <v>005/000</v>
          </cell>
          <cell r="H108">
            <v>160</v>
          </cell>
          <cell r="I108">
            <v>43265</v>
          </cell>
          <cell r="J108">
            <v>43265</v>
          </cell>
          <cell r="K108">
            <v>0</v>
          </cell>
          <cell r="L108">
            <v>11984000</v>
          </cell>
          <cell r="M108">
            <v>0</v>
          </cell>
          <cell r="N108">
            <v>0</v>
          </cell>
          <cell r="O108">
            <v>-715756.71</v>
          </cell>
          <cell r="P108">
            <v>0</v>
          </cell>
          <cell r="Q108">
            <v>0</v>
          </cell>
          <cell r="R108">
            <v>11268243.289999999</v>
          </cell>
        </row>
        <row r="109">
          <cell r="A109">
            <v>100000376146</v>
          </cell>
          <cell r="B109">
            <v>0</v>
          </cell>
          <cell r="C109">
            <v>12060200</v>
          </cell>
          <cell r="D109" t="str">
            <v>รถ จยย.งานสืบสวน 250 ซีซี ฮอนด้า CBR300R งวดที่ 13</v>
          </cell>
          <cell r="E109">
            <v>2500700987</v>
          </cell>
          <cell r="F109">
            <v>2500700010</v>
          </cell>
          <cell r="G109" t="str">
            <v>005/000</v>
          </cell>
          <cell r="H109">
            <v>200</v>
          </cell>
          <cell r="I109">
            <v>43242</v>
          </cell>
          <cell r="J109">
            <v>43242</v>
          </cell>
          <cell r="K109">
            <v>0</v>
          </cell>
          <cell r="L109">
            <v>23989400</v>
          </cell>
          <cell r="M109">
            <v>0</v>
          </cell>
          <cell r="N109">
            <v>0</v>
          </cell>
          <cell r="O109">
            <v>-1735123.73</v>
          </cell>
          <cell r="P109">
            <v>0</v>
          </cell>
          <cell r="Q109">
            <v>0</v>
          </cell>
          <cell r="R109">
            <v>22254276.27</v>
          </cell>
        </row>
        <row r="110">
          <cell r="A110">
            <v>100000376184</v>
          </cell>
          <cell r="B110">
            <v>0</v>
          </cell>
          <cell r="C110">
            <v>12060200</v>
          </cell>
          <cell r="D110" t="str">
            <v>รถ จยย.งานสืบสวน 250 ซีซี ฮอนด้า CBR300R งวดที่ 14</v>
          </cell>
          <cell r="E110">
            <v>2500700987</v>
          </cell>
          <cell r="F110">
            <v>2500700010</v>
          </cell>
          <cell r="G110" t="str">
            <v>005/000</v>
          </cell>
          <cell r="H110">
            <v>200</v>
          </cell>
          <cell r="I110">
            <v>43264</v>
          </cell>
          <cell r="J110">
            <v>43264</v>
          </cell>
          <cell r="K110">
            <v>0</v>
          </cell>
          <cell r="L110">
            <v>23989400</v>
          </cell>
          <cell r="M110">
            <v>0</v>
          </cell>
          <cell r="N110">
            <v>0</v>
          </cell>
          <cell r="O110">
            <v>-1445936.44</v>
          </cell>
          <cell r="P110">
            <v>0</v>
          </cell>
          <cell r="Q110">
            <v>0</v>
          </cell>
          <cell r="R110">
            <v>22543463.559999999</v>
          </cell>
        </row>
        <row r="111">
          <cell r="A111">
            <v>100000376185</v>
          </cell>
          <cell r="B111">
            <v>0</v>
          </cell>
          <cell r="C111">
            <v>12060200</v>
          </cell>
          <cell r="D111" t="str">
            <v>รถจยย.งานสายตรวจ250ซีซี ฮอนด้า CBR300RAF(4TH)งวด21</v>
          </cell>
          <cell r="E111">
            <v>2500700987</v>
          </cell>
          <cell r="F111">
            <v>2500700010</v>
          </cell>
          <cell r="G111" t="str">
            <v>005/000</v>
          </cell>
          <cell r="H111">
            <v>500</v>
          </cell>
          <cell r="I111">
            <v>43265</v>
          </cell>
          <cell r="J111">
            <v>43265</v>
          </cell>
          <cell r="K111">
            <v>0</v>
          </cell>
          <cell r="L111">
            <v>74258000</v>
          </cell>
          <cell r="M111">
            <v>0</v>
          </cell>
          <cell r="N111">
            <v>0</v>
          </cell>
          <cell r="O111">
            <v>-4435135.34</v>
          </cell>
          <cell r="P111">
            <v>0</v>
          </cell>
          <cell r="Q111">
            <v>0</v>
          </cell>
          <cell r="R111">
            <v>69822864.659999996</v>
          </cell>
        </row>
        <row r="112">
          <cell r="A112">
            <v>100000376489</v>
          </cell>
          <cell r="B112">
            <v>0</v>
          </cell>
          <cell r="C112">
            <v>12060200</v>
          </cell>
          <cell r="D112" t="str">
            <v>เรือยนต์ตรวจการณ์ฯ ความยาวไม่น้อยกว่า 21 ฟุต งวด 1</v>
          </cell>
          <cell r="E112">
            <v>2500700987</v>
          </cell>
          <cell r="F112">
            <v>2500700010</v>
          </cell>
          <cell r="G112" t="str">
            <v>015/000</v>
          </cell>
          <cell r="H112">
            <v>2</v>
          </cell>
          <cell r="I112">
            <v>43292</v>
          </cell>
          <cell r="J112">
            <v>43292</v>
          </cell>
          <cell r="K112">
            <v>0</v>
          </cell>
          <cell r="L112">
            <v>14875000</v>
          </cell>
          <cell r="M112">
            <v>0</v>
          </cell>
          <cell r="N112">
            <v>0</v>
          </cell>
          <cell r="O112">
            <v>-222785.39</v>
          </cell>
          <cell r="P112">
            <v>0</v>
          </cell>
          <cell r="Q112">
            <v>0</v>
          </cell>
          <cell r="R112">
            <v>14652214.609999999</v>
          </cell>
        </row>
        <row r="113">
          <cell r="A113">
            <v>100000376490</v>
          </cell>
          <cell r="B113">
            <v>0</v>
          </cell>
          <cell r="C113">
            <v>12060200</v>
          </cell>
          <cell r="D113" t="str">
            <v>เรือยนต์ตรวจการณ์ฯ ความยาวไม่น้อยกว่า 32 ฟุต งวด 1</v>
          </cell>
          <cell r="E113">
            <v>2500700987</v>
          </cell>
          <cell r="F113">
            <v>2500700010</v>
          </cell>
          <cell r="G113" t="str">
            <v>020/000</v>
          </cell>
          <cell r="H113">
            <v>2</v>
          </cell>
          <cell r="I113">
            <v>43292</v>
          </cell>
          <cell r="J113">
            <v>43292</v>
          </cell>
          <cell r="K113">
            <v>0</v>
          </cell>
          <cell r="L113">
            <v>30379000</v>
          </cell>
          <cell r="M113">
            <v>0</v>
          </cell>
          <cell r="N113">
            <v>0</v>
          </cell>
          <cell r="O113">
            <v>-341243.56</v>
          </cell>
          <cell r="P113">
            <v>0</v>
          </cell>
          <cell r="Q113">
            <v>0</v>
          </cell>
          <cell r="R113">
            <v>30037756.440000001</v>
          </cell>
        </row>
        <row r="114">
          <cell r="A114">
            <v>100000378235</v>
          </cell>
          <cell r="B114">
            <v>0</v>
          </cell>
          <cell r="C114">
            <v>12060200</v>
          </cell>
          <cell r="D114" t="str">
            <v>รถ จยย.สืบสวน ขนาด 250 ซีซี ฮอนด้า CBR300R งวด15</v>
          </cell>
          <cell r="E114">
            <v>2500700987</v>
          </cell>
          <cell r="F114">
            <v>2500700010</v>
          </cell>
          <cell r="G114" t="str">
            <v>005/000</v>
          </cell>
          <cell r="H114">
            <v>200</v>
          </cell>
          <cell r="I114">
            <v>43287</v>
          </cell>
          <cell r="J114">
            <v>43287</v>
          </cell>
          <cell r="K114">
            <v>0</v>
          </cell>
          <cell r="L114">
            <v>23989400</v>
          </cell>
          <cell r="M114">
            <v>0</v>
          </cell>
          <cell r="N114">
            <v>0</v>
          </cell>
          <cell r="O114">
            <v>-1143604.27</v>
          </cell>
          <cell r="P114">
            <v>0</v>
          </cell>
          <cell r="Q114">
            <v>0</v>
          </cell>
          <cell r="R114">
            <v>22845795.73</v>
          </cell>
        </row>
        <row r="115">
          <cell r="A115">
            <v>100000378236</v>
          </cell>
          <cell r="B115">
            <v>0</v>
          </cell>
          <cell r="C115">
            <v>12060200</v>
          </cell>
          <cell r="D115" t="str">
            <v>รถ จยย.งานสืบสวน 140 ซีซี ฮอนด้า รุ่น CBR150Rงวด13</v>
          </cell>
          <cell r="E115">
            <v>2500700987</v>
          </cell>
          <cell r="F115">
            <v>2500700010</v>
          </cell>
          <cell r="G115" t="str">
            <v>005/000</v>
          </cell>
          <cell r="H115">
            <v>160</v>
          </cell>
          <cell r="I115">
            <v>43287</v>
          </cell>
          <cell r="J115">
            <v>43287</v>
          </cell>
          <cell r="K115">
            <v>0</v>
          </cell>
          <cell r="L115">
            <v>11984000</v>
          </cell>
          <cell r="M115">
            <v>0</v>
          </cell>
          <cell r="N115">
            <v>0</v>
          </cell>
          <cell r="O115">
            <v>-571292.05000000005</v>
          </cell>
          <cell r="P115">
            <v>0</v>
          </cell>
          <cell r="Q115">
            <v>0</v>
          </cell>
          <cell r="R115">
            <v>11412707.949999999</v>
          </cell>
        </row>
        <row r="116">
          <cell r="A116">
            <v>100000378237</v>
          </cell>
          <cell r="B116">
            <v>0</v>
          </cell>
          <cell r="C116">
            <v>12060200</v>
          </cell>
          <cell r="D116" t="str">
            <v>รถ จยย.สายตรวจ 250 ซีซี ฮอนด้า CBR300RAF(4TH)งวด22</v>
          </cell>
          <cell r="E116">
            <v>2500700987</v>
          </cell>
          <cell r="F116">
            <v>2500700010</v>
          </cell>
          <cell r="G116" t="str">
            <v>005/000</v>
          </cell>
          <cell r="H116">
            <v>500</v>
          </cell>
          <cell r="I116">
            <v>43284</v>
          </cell>
          <cell r="J116">
            <v>43284</v>
          </cell>
          <cell r="K116">
            <v>0</v>
          </cell>
          <cell r="L116">
            <v>74258000</v>
          </cell>
          <cell r="M116">
            <v>0</v>
          </cell>
          <cell r="N116">
            <v>0</v>
          </cell>
          <cell r="O116">
            <v>-3662038.36</v>
          </cell>
          <cell r="P116">
            <v>0</v>
          </cell>
          <cell r="Q116">
            <v>0</v>
          </cell>
          <cell r="R116">
            <v>70595961.640000001</v>
          </cell>
        </row>
        <row r="117">
          <cell r="A117">
            <v>100000378238</v>
          </cell>
          <cell r="B117">
            <v>0</v>
          </cell>
          <cell r="C117">
            <v>12060200</v>
          </cell>
          <cell r="D117" t="str">
            <v>รถ จยย.สายตรวจ 250 ซีซี ฮอนด้า CBR300RAF(4TH)งวด23</v>
          </cell>
          <cell r="E117">
            <v>2500700987</v>
          </cell>
          <cell r="F117">
            <v>2500700010</v>
          </cell>
          <cell r="G117" t="str">
            <v>005/000</v>
          </cell>
          <cell r="H117">
            <v>500</v>
          </cell>
          <cell r="I117">
            <v>43286</v>
          </cell>
          <cell r="J117">
            <v>43286</v>
          </cell>
          <cell r="K117">
            <v>0</v>
          </cell>
          <cell r="L117">
            <v>74258000</v>
          </cell>
          <cell r="M117">
            <v>0</v>
          </cell>
          <cell r="N117">
            <v>0</v>
          </cell>
          <cell r="O117">
            <v>-3580659.73</v>
          </cell>
          <cell r="P117">
            <v>0</v>
          </cell>
          <cell r="Q117">
            <v>0</v>
          </cell>
          <cell r="R117">
            <v>70677340.269999996</v>
          </cell>
        </row>
        <row r="118">
          <cell r="A118">
            <v>100000378239</v>
          </cell>
          <cell r="B118">
            <v>0</v>
          </cell>
          <cell r="C118">
            <v>12060200</v>
          </cell>
          <cell r="D118" t="str">
            <v>รถ จยย.สายตรวจ 250 ซีซี ฮอนด้า CBR300RAF(4TH)งวด24</v>
          </cell>
          <cell r="E118">
            <v>2500700987</v>
          </cell>
          <cell r="F118">
            <v>2500700010</v>
          </cell>
          <cell r="G118" t="str">
            <v>005/000</v>
          </cell>
          <cell r="H118">
            <v>500</v>
          </cell>
          <cell r="I118">
            <v>43287</v>
          </cell>
          <cell r="J118">
            <v>43287</v>
          </cell>
          <cell r="K118">
            <v>0</v>
          </cell>
          <cell r="L118">
            <v>74258000</v>
          </cell>
          <cell r="M118">
            <v>0</v>
          </cell>
          <cell r="N118">
            <v>0</v>
          </cell>
          <cell r="O118">
            <v>-3539970.41</v>
          </cell>
          <cell r="P118">
            <v>0</v>
          </cell>
          <cell r="Q118">
            <v>0</v>
          </cell>
          <cell r="R118">
            <v>70718029.590000004</v>
          </cell>
        </row>
        <row r="119">
          <cell r="A119">
            <v>100000380074</v>
          </cell>
          <cell r="B119">
            <v>0</v>
          </cell>
          <cell r="C119">
            <v>12060200</v>
          </cell>
          <cell r="D119" t="str">
            <v>รถ จยย.จราจร ขนาด 150 ซีซี ยามาฮ่า รุ่น NMAX งวด1</v>
          </cell>
          <cell r="E119">
            <v>2500700987</v>
          </cell>
          <cell r="F119">
            <v>2500700010</v>
          </cell>
          <cell r="G119" t="str">
            <v>005/000</v>
          </cell>
          <cell r="H119">
            <v>500</v>
          </cell>
          <cell r="I119">
            <v>43188</v>
          </cell>
          <cell r="J119">
            <v>43188</v>
          </cell>
          <cell r="K119">
            <v>0</v>
          </cell>
          <cell r="L119">
            <v>47025000</v>
          </cell>
          <cell r="M119">
            <v>0</v>
          </cell>
          <cell r="N119">
            <v>0</v>
          </cell>
          <cell r="O119">
            <v>-4792684.93</v>
          </cell>
          <cell r="P119">
            <v>0</v>
          </cell>
          <cell r="Q119">
            <v>0</v>
          </cell>
          <cell r="R119">
            <v>42232315.07</v>
          </cell>
        </row>
        <row r="120">
          <cell r="A120">
            <v>100000380075</v>
          </cell>
          <cell r="B120">
            <v>0</v>
          </cell>
          <cell r="C120">
            <v>12060200</v>
          </cell>
          <cell r="D120" t="str">
            <v>รถ จยย.จราจร ขนาด 150 ซีซี ยามาฮ่า รุ่น NMAX งวด2</v>
          </cell>
          <cell r="E120">
            <v>2500700987</v>
          </cell>
          <cell r="F120">
            <v>2500700010</v>
          </cell>
          <cell r="G120" t="str">
            <v>005/000</v>
          </cell>
          <cell r="H120">
            <v>500</v>
          </cell>
          <cell r="I120">
            <v>43223</v>
          </cell>
          <cell r="J120">
            <v>43223</v>
          </cell>
          <cell r="K120">
            <v>0</v>
          </cell>
          <cell r="L120">
            <v>47025000</v>
          </cell>
          <cell r="M120">
            <v>0</v>
          </cell>
          <cell r="N120">
            <v>0</v>
          </cell>
          <cell r="O120">
            <v>-3890835.62</v>
          </cell>
          <cell r="P120">
            <v>0</v>
          </cell>
          <cell r="Q120">
            <v>0</v>
          </cell>
          <cell r="R120">
            <v>43134164.380000003</v>
          </cell>
        </row>
        <row r="121">
          <cell r="A121">
            <v>100000380076</v>
          </cell>
          <cell r="B121">
            <v>0</v>
          </cell>
          <cell r="C121">
            <v>12060200</v>
          </cell>
          <cell r="D121" t="str">
            <v>รถ จยย.จราจร ขนาด 150 ซีซี ยามาฮ่า รุ่น NMAX งวด3</v>
          </cell>
          <cell r="E121">
            <v>2500700987</v>
          </cell>
          <cell r="F121">
            <v>2500700010</v>
          </cell>
          <cell r="G121" t="str">
            <v>005/000</v>
          </cell>
          <cell r="H121">
            <v>500</v>
          </cell>
          <cell r="I121">
            <v>43243</v>
          </cell>
          <cell r="J121">
            <v>43243</v>
          </cell>
          <cell r="K121">
            <v>0</v>
          </cell>
          <cell r="L121">
            <v>47025000</v>
          </cell>
          <cell r="M121">
            <v>0</v>
          </cell>
          <cell r="N121">
            <v>0</v>
          </cell>
          <cell r="O121">
            <v>-3375493.15</v>
          </cell>
          <cell r="P121">
            <v>0</v>
          </cell>
          <cell r="Q121">
            <v>0</v>
          </cell>
          <cell r="R121">
            <v>43649506.850000001</v>
          </cell>
        </row>
        <row r="122">
          <cell r="A122">
            <v>100000391817</v>
          </cell>
          <cell r="B122">
            <v>0</v>
          </cell>
          <cell r="C122">
            <v>12060200</v>
          </cell>
          <cell r="D122" t="str">
            <v>รถจยย.งานสายตรวจ250ซีซี ฮอนด้า CBR300RAF(4TH)งวด25</v>
          </cell>
          <cell r="E122">
            <v>2500700987</v>
          </cell>
          <cell r="F122">
            <v>2500700010</v>
          </cell>
          <cell r="G122" t="str">
            <v>005/000</v>
          </cell>
          <cell r="H122">
            <v>500</v>
          </cell>
          <cell r="I122">
            <v>43320</v>
          </cell>
          <cell r="J122">
            <v>43320</v>
          </cell>
          <cell r="K122">
            <v>0</v>
          </cell>
          <cell r="L122">
            <v>74258000</v>
          </cell>
          <cell r="M122">
            <v>0</v>
          </cell>
          <cell r="N122">
            <v>0</v>
          </cell>
          <cell r="O122">
            <v>-2197223.0099999998</v>
          </cell>
          <cell r="P122">
            <v>0</v>
          </cell>
          <cell r="Q122">
            <v>0</v>
          </cell>
          <cell r="R122">
            <v>72060776.989999995</v>
          </cell>
        </row>
        <row r="123">
          <cell r="A123">
            <v>100000391818</v>
          </cell>
          <cell r="B123">
            <v>0</v>
          </cell>
          <cell r="C123">
            <v>12060200</v>
          </cell>
          <cell r="D123" t="str">
            <v>รถจยย.งานสายตรวจ250ซีซี ฮอนด้า CBR300RAF(4TH)งวด26</v>
          </cell>
          <cell r="E123">
            <v>2500700987</v>
          </cell>
          <cell r="F123">
            <v>2500700010</v>
          </cell>
          <cell r="G123" t="str">
            <v>005/000</v>
          </cell>
          <cell r="H123">
            <v>500</v>
          </cell>
          <cell r="I123">
            <v>43320</v>
          </cell>
          <cell r="J123">
            <v>43320</v>
          </cell>
          <cell r="K123">
            <v>0</v>
          </cell>
          <cell r="L123">
            <v>74258000</v>
          </cell>
          <cell r="M123">
            <v>0</v>
          </cell>
          <cell r="N123">
            <v>0</v>
          </cell>
          <cell r="O123">
            <v>-2197223.0099999998</v>
          </cell>
          <cell r="P123">
            <v>0</v>
          </cell>
          <cell r="Q123">
            <v>0</v>
          </cell>
          <cell r="R123">
            <v>72060776.989999995</v>
          </cell>
        </row>
        <row r="124">
          <cell r="A124">
            <v>100000394961</v>
          </cell>
          <cell r="B124">
            <v>0</v>
          </cell>
          <cell r="C124">
            <v>12060200</v>
          </cell>
          <cell r="D124" t="str">
            <v>เรือยนต์ตรวจการณ์ฯ ความยาวไม่น้อยกว่า 21 ฟุต งวด 2</v>
          </cell>
          <cell r="E124">
            <v>2500700987</v>
          </cell>
          <cell r="F124">
            <v>2500700010</v>
          </cell>
          <cell r="G124" t="str">
            <v>015/000</v>
          </cell>
          <cell r="H124">
            <v>1</v>
          </cell>
          <cell r="I124">
            <v>43350</v>
          </cell>
          <cell r="J124">
            <v>43350</v>
          </cell>
          <cell r="K124">
            <v>0</v>
          </cell>
          <cell r="L124">
            <v>7437500</v>
          </cell>
          <cell r="M124">
            <v>0</v>
          </cell>
          <cell r="N124">
            <v>0</v>
          </cell>
          <cell r="O124">
            <v>-32602.74</v>
          </cell>
          <cell r="P124">
            <v>0</v>
          </cell>
          <cell r="Q124">
            <v>0</v>
          </cell>
          <cell r="R124">
            <v>7404897.2599999998</v>
          </cell>
        </row>
        <row r="125">
          <cell r="A125">
            <v>100000394962</v>
          </cell>
          <cell r="B125">
            <v>0</v>
          </cell>
          <cell r="C125">
            <v>12060200</v>
          </cell>
          <cell r="D125" t="str">
            <v>เรือยนต์ตรวจการณ์ฯ ความยาวไม่น้อยกว่า 21 ฟุต งวด 2</v>
          </cell>
          <cell r="E125">
            <v>2500700987</v>
          </cell>
          <cell r="F125">
            <v>2500700010</v>
          </cell>
          <cell r="G125" t="str">
            <v>015/000</v>
          </cell>
          <cell r="H125">
            <v>1</v>
          </cell>
          <cell r="I125">
            <v>43350</v>
          </cell>
          <cell r="J125">
            <v>43350</v>
          </cell>
          <cell r="K125">
            <v>0</v>
          </cell>
          <cell r="L125">
            <v>7437500</v>
          </cell>
          <cell r="M125">
            <v>0</v>
          </cell>
          <cell r="N125">
            <v>0</v>
          </cell>
          <cell r="O125">
            <v>-32602.74</v>
          </cell>
          <cell r="P125">
            <v>0</v>
          </cell>
          <cell r="Q125">
            <v>0</v>
          </cell>
          <cell r="R125">
            <v>7404897.2599999998</v>
          </cell>
        </row>
        <row r="126">
          <cell r="A126">
            <v>100000394963</v>
          </cell>
          <cell r="B126">
            <v>0</v>
          </cell>
          <cell r="C126">
            <v>12060200</v>
          </cell>
          <cell r="D126" t="str">
            <v>เรือยนต์ตรวจการณ์ฯ ความยาวไม่น้อยกว่า 21 ฟุต งวด 2</v>
          </cell>
          <cell r="E126">
            <v>2500700987</v>
          </cell>
          <cell r="F126">
            <v>2500700010</v>
          </cell>
          <cell r="G126" t="str">
            <v>015/000</v>
          </cell>
          <cell r="H126">
            <v>1</v>
          </cell>
          <cell r="I126">
            <v>43350</v>
          </cell>
          <cell r="J126">
            <v>43350</v>
          </cell>
          <cell r="K126">
            <v>0</v>
          </cell>
          <cell r="L126">
            <v>7437500</v>
          </cell>
          <cell r="M126">
            <v>0</v>
          </cell>
          <cell r="N126">
            <v>0</v>
          </cell>
          <cell r="O126">
            <v>-32602.74</v>
          </cell>
          <cell r="P126">
            <v>0</v>
          </cell>
          <cell r="Q126">
            <v>0</v>
          </cell>
          <cell r="R126">
            <v>7404897.2599999998</v>
          </cell>
        </row>
        <row r="127">
          <cell r="A127">
            <v>100000394964</v>
          </cell>
          <cell r="B127">
            <v>0</v>
          </cell>
          <cell r="C127">
            <v>12060200</v>
          </cell>
          <cell r="D127" t="str">
            <v>เรือยนต์ตรวจการณ์ฯ ความยาวไม่น้อยกว่า 32 ฟุต งวด 2</v>
          </cell>
          <cell r="E127">
            <v>2500700987</v>
          </cell>
          <cell r="F127">
            <v>2500700010</v>
          </cell>
          <cell r="G127" t="str">
            <v>020/000</v>
          </cell>
          <cell r="H127">
            <v>1</v>
          </cell>
          <cell r="I127">
            <v>43350</v>
          </cell>
          <cell r="J127">
            <v>43350</v>
          </cell>
          <cell r="K127">
            <v>0</v>
          </cell>
          <cell r="L127">
            <v>15189500</v>
          </cell>
          <cell r="M127">
            <v>0</v>
          </cell>
          <cell r="N127">
            <v>0</v>
          </cell>
          <cell r="O127">
            <v>-49938.080000000002</v>
          </cell>
          <cell r="P127">
            <v>0</v>
          </cell>
          <cell r="Q127">
            <v>0</v>
          </cell>
          <cell r="R127">
            <v>15139561.92</v>
          </cell>
        </row>
        <row r="128">
          <cell r="A128">
            <v>100000394965</v>
          </cell>
          <cell r="B128">
            <v>0</v>
          </cell>
          <cell r="C128">
            <v>12060200</v>
          </cell>
          <cell r="D128" t="str">
            <v>เรือยนต์ตรวจการณ์ฯ ความยาวไม่น้อยกว่า 32 ฟุต งวด 2</v>
          </cell>
          <cell r="E128">
            <v>2500700987</v>
          </cell>
          <cell r="F128">
            <v>2500700010</v>
          </cell>
          <cell r="G128" t="str">
            <v>020/000</v>
          </cell>
          <cell r="H128">
            <v>1</v>
          </cell>
          <cell r="I128">
            <v>43350</v>
          </cell>
          <cell r="J128">
            <v>43350</v>
          </cell>
          <cell r="K128">
            <v>0</v>
          </cell>
          <cell r="L128">
            <v>15189500</v>
          </cell>
          <cell r="M128">
            <v>0</v>
          </cell>
          <cell r="N128">
            <v>0</v>
          </cell>
          <cell r="O128">
            <v>-49938.080000000002</v>
          </cell>
          <cell r="P128">
            <v>0</v>
          </cell>
          <cell r="Q128">
            <v>0</v>
          </cell>
          <cell r="R128">
            <v>15139561.92</v>
          </cell>
        </row>
        <row r="129">
          <cell r="A129">
            <v>100000394966</v>
          </cell>
          <cell r="B129">
            <v>0</v>
          </cell>
          <cell r="C129">
            <v>12060200</v>
          </cell>
          <cell r="D129" t="str">
            <v>เรือยนต์ตรวจการณ์ฯ ความยาวไม่น้อยกว่า 32 ฟุต งวด 2</v>
          </cell>
          <cell r="E129">
            <v>2500700987</v>
          </cell>
          <cell r="F129">
            <v>2500700010</v>
          </cell>
          <cell r="G129" t="str">
            <v>020/000</v>
          </cell>
          <cell r="H129">
            <v>1</v>
          </cell>
          <cell r="I129">
            <v>43350</v>
          </cell>
          <cell r="J129">
            <v>43350</v>
          </cell>
          <cell r="K129">
            <v>0</v>
          </cell>
          <cell r="L129">
            <v>15189500</v>
          </cell>
          <cell r="M129">
            <v>0</v>
          </cell>
          <cell r="N129">
            <v>0</v>
          </cell>
          <cell r="O129">
            <v>-49938.080000000002</v>
          </cell>
          <cell r="P129">
            <v>0</v>
          </cell>
          <cell r="Q129">
            <v>0</v>
          </cell>
          <cell r="R129">
            <v>15139561.92</v>
          </cell>
        </row>
        <row r="130">
          <cell r="A130">
            <v>100000394967</v>
          </cell>
          <cell r="B130">
            <v>0</v>
          </cell>
          <cell r="C130">
            <v>12060200</v>
          </cell>
          <cell r="D130" t="str">
            <v>เรือยนต์ตรวจการณ์ฯ ความยาวไม่น้อยกว่า 32 ฟุต งวด 2</v>
          </cell>
          <cell r="E130">
            <v>2500700987</v>
          </cell>
          <cell r="F130">
            <v>2500700010</v>
          </cell>
          <cell r="G130" t="str">
            <v>020/000</v>
          </cell>
          <cell r="H130">
            <v>1</v>
          </cell>
          <cell r="I130">
            <v>43350</v>
          </cell>
          <cell r="J130">
            <v>43350</v>
          </cell>
          <cell r="K130">
            <v>0</v>
          </cell>
          <cell r="L130">
            <v>15189500</v>
          </cell>
          <cell r="M130">
            <v>0</v>
          </cell>
          <cell r="N130">
            <v>0</v>
          </cell>
          <cell r="O130">
            <v>-49938.080000000002</v>
          </cell>
          <cell r="P130">
            <v>0</v>
          </cell>
          <cell r="Q130">
            <v>0</v>
          </cell>
          <cell r="R130">
            <v>15139561.92</v>
          </cell>
        </row>
        <row r="131">
          <cell r="A131">
            <v>100000394968</v>
          </cell>
          <cell r="B131">
            <v>0</v>
          </cell>
          <cell r="C131">
            <v>12060200</v>
          </cell>
          <cell r="D131" t="str">
            <v>รถยกพร้อมอุปกรณ์ ISUZU รุ่น NMR85EXXXS งวดที่ 1</v>
          </cell>
          <cell r="E131">
            <v>2500700987</v>
          </cell>
          <cell r="F131">
            <v>2500700010</v>
          </cell>
          <cell r="G131" t="str">
            <v>005/000</v>
          </cell>
          <cell r="H131">
            <v>30</v>
          </cell>
          <cell r="I131">
            <v>43319</v>
          </cell>
          <cell r="J131">
            <v>43319</v>
          </cell>
          <cell r="K131">
            <v>0</v>
          </cell>
          <cell r="L131">
            <v>63429600</v>
          </cell>
          <cell r="M131">
            <v>0</v>
          </cell>
          <cell r="N131">
            <v>0</v>
          </cell>
          <cell r="O131">
            <v>-1911576.99</v>
          </cell>
          <cell r="P131">
            <v>0</v>
          </cell>
          <cell r="Q131">
            <v>0</v>
          </cell>
          <cell r="R131">
            <v>61518023.009999998</v>
          </cell>
        </row>
        <row r="132">
          <cell r="A132">
            <v>100000394986</v>
          </cell>
          <cell r="B132">
            <v>0</v>
          </cell>
          <cell r="C132">
            <v>12060200</v>
          </cell>
          <cell r="D132" t="str">
            <v>รถยนต์บรรทุกอเนกประสงค์ ISUZU  NPR75KXXXS งวดที่ 1</v>
          </cell>
          <cell r="E132">
            <v>2500700987</v>
          </cell>
          <cell r="F132">
            <v>2500700010</v>
          </cell>
          <cell r="G132" t="str">
            <v>005/000</v>
          </cell>
          <cell r="H132">
            <v>12</v>
          </cell>
          <cell r="I132">
            <v>43319</v>
          </cell>
          <cell r="J132">
            <v>43319</v>
          </cell>
          <cell r="K132">
            <v>0</v>
          </cell>
          <cell r="L132">
            <v>18842700</v>
          </cell>
          <cell r="M132">
            <v>0</v>
          </cell>
          <cell r="N132">
            <v>0</v>
          </cell>
          <cell r="O132">
            <v>-567862.18999999994</v>
          </cell>
          <cell r="P132">
            <v>0</v>
          </cell>
          <cell r="Q132">
            <v>0</v>
          </cell>
          <cell r="R132">
            <v>18274837.809999999</v>
          </cell>
        </row>
        <row r="133">
          <cell r="A133">
            <v>100000396342</v>
          </cell>
          <cell r="B133">
            <v>0</v>
          </cell>
          <cell r="C133">
            <v>12060200</v>
          </cell>
          <cell r="D133" t="str">
            <v>รถ จยย.งานสืบสวน 140 ซีซี ฮอนด้า รุ่น CBR150Rงวด14</v>
          </cell>
          <cell r="E133">
            <v>2500700987</v>
          </cell>
          <cell r="F133">
            <v>2500700010</v>
          </cell>
          <cell r="G133" t="str">
            <v>005/000</v>
          </cell>
          <cell r="H133">
            <v>160</v>
          </cell>
          <cell r="I133">
            <v>43340</v>
          </cell>
          <cell r="J133">
            <v>43340</v>
          </cell>
          <cell r="K133">
            <v>0</v>
          </cell>
          <cell r="L133">
            <v>11984000</v>
          </cell>
          <cell r="M133">
            <v>0</v>
          </cell>
          <cell r="N133">
            <v>0</v>
          </cell>
          <cell r="O133">
            <v>-223263.56</v>
          </cell>
          <cell r="P133">
            <v>0</v>
          </cell>
          <cell r="Q133">
            <v>0</v>
          </cell>
          <cell r="R133">
            <v>11760736.439999999</v>
          </cell>
        </row>
        <row r="134">
          <cell r="A134">
            <v>100000396343</v>
          </cell>
          <cell r="B134">
            <v>0</v>
          </cell>
          <cell r="C134">
            <v>12060200</v>
          </cell>
          <cell r="D134" t="str">
            <v>รถ จยย.งานสืบสวน 140 ซีซี ฮอนด้า รุ่น CBR150Rงวด15</v>
          </cell>
          <cell r="E134">
            <v>2500700987</v>
          </cell>
          <cell r="F134">
            <v>2500700010</v>
          </cell>
          <cell r="G134" t="str">
            <v>005/000</v>
          </cell>
          <cell r="H134">
            <v>160</v>
          </cell>
          <cell r="I134">
            <v>43343</v>
          </cell>
          <cell r="J134">
            <v>43343</v>
          </cell>
          <cell r="K134">
            <v>0</v>
          </cell>
          <cell r="L134">
            <v>11984000</v>
          </cell>
          <cell r="M134">
            <v>0</v>
          </cell>
          <cell r="N134">
            <v>0</v>
          </cell>
          <cell r="O134">
            <v>-203563.84</v>
          </cell>
          <cell r="P134">
            <v>0</v>
          </cell>
          <cell r="Q134">
            <v>0</v>
          </cell>
          <cell r="R134">
            <v>11780436.16</v>
          </cell>
        </row>
        <row r="135">
          <cell r="A135">
            <v>100000396344</v>
          </cell>
          <cell r="B135">
            <v>0</v>
          </cell>
          <cell r="C135">
            <v>12060200</v>
          </cell>
          <cell r="D135" t="str">
            <v>รถ จยย.งานสืบสวน 140 ซีซี ฮอนด้า รุ่น CBR150Rงวด16</v>
          </cell>
          <cell r="E135">
            <v>2500700987</v>
          </cell>
          <cell r="F135">
            <v>2500700010</v>
          </cell>
          <cell r="G135" t="str">
            <v>005/000</v>
          </cell>
          <cell r="H135">
            <v>144</v>
          </cell>
          <cell r="I135">
            <v>43355</v>
          </cell>
          <cell r="J135">
            <v>43355</v>
          </cell>
          <cell r="K135">
            <v>0</v>
          </cell>
          <cell r="L135">
            <v>10785600</v>
          </cell>
          <cell r="M135">
            <v>0</v>
          </cell>
          <cell r="N135">
            <v>0</v>
          </cell>
          <cell r="O135">
            <v>-112288.44</v>
          </cell>
          <cell r="P135">
            <v>0</v>
          </cell>
          <cell r="Q135">
            <v>0</v>
          </cell>
          <cell r="R135">
            <v>10673311.560000001</v>
          </cell>
        </row>
        <row r="136">
          <cell r="A136">
            <v>100000396345</v>
          </cell>
          <cell r="B136">
            <v>0</v>
          </cell>
          <cell r="C136">
            <v>12060200</v>
          </cell>
          <cell r="D136" t="str">
            <v>รถ จยย.งานสืบสวนขนาด 250 ซีซี ฮอนด้า CBR300R งวด16</v>
          </cell>
          <cell r="E136">
            <v>2500700987</v>
          </cell>
          <cell r="F136">
            <v>2500700010</v>
          </cell>
          <cell r="G136" t="str">
            <v>005/000</v>
          </cell>
          <cell r="H136">
            <v>948</v>
          </cell>
          <cell r="I136">
            <v>43354</v>
          </cell>
          <cell r="J136">
            <v>43354</v>
          </cell>
          <cell r="K136">
            <v>0</v>
          </cell>
          <cell r="L136">
            <v>113709756</v>
          </cell>
          <cell r="M136">
            <v>0</v>
          </cell>
          <cell r="N136">
            <v>0</v>
          </cell>
          <cell r="O136">
            <v>-1246134.31</v>
          </cell>
          <cell r="P136">
            <v>0</v>
          </cell>
          <cell r="Q136">
            <v>0</v>
          </cell>
          <cell r="R136">
            <v>112463621.69</v>
          </cell>
        </row>
        <row r="137">
          <cell r="A137">
            <v>100000396348</v>
          </cell>
          <cell r="B137">
            <v>0</v>
          </cell>
          <cell r="C137">
            <v>12060200</v>
          </cell>
          <cell r="D137" t="str">
            <v>รถจยย.งานสายตรวจ250ซีซี ฮอนด้า CBR300RAF(4TH)งวด27</v>
          </cell>
          <cell r="E137">
            <v>2500700987</v>
          </cell>
          <cell r="F137">
            <v>2500700010</v>
          </cell>
          <cell r="G137" t="str">
            <v>005/000</v>
          </cell>
          <cell r="H137">
            <v>500</v>
          </cell>
          <cell r="I137">
            <v>43343</v>
          </cell>
          <cell r="J137">
            <v>43343</v>
          </cell>
          <cell r="K137">
            <v>0</v>
          </cell>
          <cell r="L137">
            <v>74258000</v>
          </cell>
          <cell r="M137">
            <v>0</v>
          </cell>
          <cell r="N137">
            <v>0</v>
          </cell>
          <cell r="O137">
            <v>-1261368.77</v>
          </cell>
          <cell r="P137">
            <v>0</v>
          </cell>
          <cell r="Q137">
            <v>0</v>
          </cell>
          <cell r="R137">
            <v>72996631.230000004</v>
          </cell>
        </row>
        <row r="138">
          <cell r="A138">
            <v>100000396349</v>
          </cell>
          <cell r="B138">
            <v>0</v>
          </cell>
          <cell r="C138">
            <v>12060200</v>
          </cell>
          <cell r="D138" t="str">
            <v>รถจยย.งานสายตรวจ250ซีซี ฮอนด้า CBR300RAF(4TH)งวด28</v>
          </cell>
          <cell r="E138">
            <v>2500700987</v>
          </cell>
          <cell r="F138">
            <v>2500700010</v>
          </cell>
          <cell r="G138" t="str">
            <v>005/000</v>
          </cell>
          <cell r="H138">
            <v>500</v>
          </cell>
          <cell r="I138">
            <v>43343</v>
          </cell>
          <cell r="J138">
            <v>43343</v>
          </cell>
          <cell r="K138">
            <v>0</v>
          </cell>
          <cell r="L138">
            <v>74258000</v>
          </cell>
          <cell r="M138">
            <v>0</v>
          </cell>
          <cell r="N138">
            <v>0</v>
          </cell>
          <cell r="O138">
            <v>-1261368.77</v>
          </cell>
          <cell r="P138">
            <v>0</v>
          </cell>
          <cell r="Q138">
            <v>0</v>
          </cell>
          <cell r="R138">
            <v>72996631.230000004</v>
          </cell>
        </row>
        <row r="139">
          <cell r="A139">
            <v>100000396350</v>
          </cell>
          <cell r="B139">
            <v>0</v>
          </cell>
          <cell r="C139">
            <v>12060200</v>
          </cell>
          <cell r="D139" t="str">
            <v>รถจยย.งานสายตรวจ250ซีซี ฮอนด้า CBR300RAF(4TH)งวด29</v>
          </cell>
          <cell r="E139">
            <v>2500700987</v>
          </cell>
          <cell r="F139">
            <v>2500700010</v>
          </cell>
          <cell r="G139" t="str">
            <v>005/000</v>
          </cell>
          <cell r="H139">
            <v>500</v>
          </cell>
          <cell r="I139">
            <v>43343</v>
          </cell>
          <cell r="J139">
            <v>43343</v>
          </cell>
          <cell r="K139">
            <v>0</v>
          </cell>
          <cell r="L139">
            <v>74258000</v>
          </cell>
          <cell r="M139">
            <v>0</v>
          </cell>
          <cell r="N139">
            <v>0</v>
          </cell>
          <cell r="O139">
            <v>-1261368.77</v>
          </cell>
          <cell r="P139">
            <v>0</v>
          </cell>
          <cell r="Q139">
            <v>0</v>
          </cell>
          <cell r="R139">
            <v>72996631.230000004</v>
          </cell>
        </row>
        <row r="140">
          <cell r="A140">
            <v>0</v>
          </cell>
          <cell r="B140">
            <v>0</v>
          </cell>
          <cell r="C140">
            <v>0</v>
          </cell>
          <cell r="D140" t="str">
            <v>ครุภัณฑ์ไฟฟ้า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>
            <v>100000365558</v>
          </cell>
          <cell r="B141">
            <v>0</v>
          </cell>
          <cell r="C141">
            <v>12060300</v>
          </cell>
          <cell r="D141" t="str">
            <v>ระบบผลิตไฟฟ้าด้วยพลังงานแสงอาทิตย์ ขนาด 20 กิโลวัต</v>
          </cell>
          <cell r="E141">
            <v>2500701616</v>
          </cell>
          <cell r="F141">
            <v>2500700010</v>
          </cell>
          <cell r="G141" t="str">
            <v>015/000</v>
          </cell>
          <cell r="H141">
            <v>12</v>
          </cell>
          <cell r="I141">
            <v>43112</v>
          </cell>
          <cell r="J141">
            <v>43112</v>
          </cell>
          <cell r="K141">
            <v>0</v>
          </cell>
          <cell r="L141">
            <v>19180000</v>
          </cell>
          <cell r="M141">
            <v>0</v>
          </cell>
          <cell r="N141">
            <v>0</v>
          </cell>
          <cell r="O141">
            <v>-917837.45</v>
          </cell>
          <cell r="P141">
            <v>0</v>
          </cell>
          <cell r="Q141">
            <v>0</v>
          </cell>
          <cell r="R141">
            <v>18262162.550000001</v>
          </cell>
        </row>
        <row r="142">
          <cell r="A142">
            <v>100000365560</v>
          </cell>
          <cell r="B142">
            <v>0</v>
          </cell>
          <cell r="C142">
            <v>12060300</v>
          </cell>
          <cell r="D142" t="str">
            <v>ระบบผลิตไฟฟ้าด้วยพลังงานแสงอาทิตย์ ขนาด 20 กิโลวัต</v>
          </cell>
          <cell r="E142">
            <v>2500701616</v>
          </cell>
          <cell r="F142">
            <v>2500700010</v>
          </cell>
          <cell r="G142" t="str">
            <v>015/000</v>
          </cell>
          <cell r="H142">
            <v>12</v>
          </cell>
          <cell r="I142">
            <v>43118</v>
          </cell>
          <cell r="J142">
            <v>43118</v>
          </cell>
          <cell r="K142">
            <v>0</v>
          </cell>
          <cell r="L142">
            <v>19180000</v>
          </cell>
          <cell r="M142">
            <v>0</v>
          </cell>
          <cell r="N142">
            <v>0</v>
          </cell>
          <cell r="O142">
            <v>-896818.26</v>
          </cell>
          <cell r="P142">
            <v>0</v>
          </cell>
          <cell r="Q142">
            <v>0</v>
          </cell>
          <cell r="R142">
            <v>18283181.739999998</v>
          </cell>
        </row>
        <row r="143">
          <cell r="A143">
            <v>100000369957</v>
          </cell>
          <cell r="B143">
            <v>0</v>
          </cell>
          <cell r="C143">
            <v>12060300</v>
          </cell>
          <cell r="D143" t="str">
            <v>ระบบผลิตไฟฟ้าด้วยพลังงานแสงอาทิตย์ ขนาด 20 กิโลวัต</v>
          </cell>
          <cell r="E143">
            <v>2500701616</v>
          </cell>
          <cell r="F143">
            <v>2500700010</v>
          </cell>
          <cell r="G143" t="str">
            <v>005/000</v>
          </cell>
          <cell r="H143">
            <v>12</v>
          </cell>
          <cell r="I143">
            <v>43130</v>
          </cell>
          <cell r="J143">
            <v>43130</v>
          </cell>
          <cell r="K143">
            <v>0</v>
          </cell>
          <cell r="L143">
            <v>19180000</v>
          </cell>
          <cell r="M143">
            <v>0</v>
          </cell>
          <cell r="N143">
            <v>0</v>
          </cell>
          <cell r="O143">
            <v>-2564339.73</v>
          </cell>
          <cell r="P143">
            <v>0</v>
          </cell>
          <cell r="Q143">
            <v>0</v>
          </cell>
          <cell r="R143">
            <v>16615660.27</v>
          </cell>
        </row>
        <row r="144">
          <cell r="A144">
            <v>100000376294</v>
          </cell>
          <cell r="B144">
            <v>0</v>
          </cell>
          <cell r="C144">
            <v>12060300</v>
          </cell>
          <cell r="D144" t="str">
            <v>ระบบผลิตไฟฟ้าด้วยพลังงานแสงอาทิตย์ ขนาด 20 กิโลวัต</v>
          </cell>
          <cell r="E144">
            <v>2500701616</v>
          </cell>
          <cell r="F144">
            <v>2500700010</v>
          </cell>
          <cell r="G144" t="str">
            <v>005/000</v>
          </cell>
          <cell r="H144">
            <v>12</v>
          </cell>
          <cell r="I144">
            <v>43282</v>
          </cell>
          <cell r="J144">
            <v>43282</v>
          </cell>
          <cell r="K144">
            <v>0</v>
          </cell>
          <cell r="L144">
            <v>19180000</v>
          </cell>
          <cell r="M144">
            <v>0</v>
          </cell>
          <cell r="N144">
            <v>0</v>
          </cell>
          <cell r="O144">
            <v>-966882.19</v>
          </cell>
          <cell r="P144">
            <v>-1198093.1499999999</v>
          </cell>
          <cell r="Q144">
            <v>0</v>
          </cell>
          <cell r="R144">
            <v>17015024.66</v>
          </cell>
        </row>
        <row r="145">
          <cell r="A145">
            <v>100000391826</v>
          </cell>
          <cell r="B145">
            <v>0</v>
          </cell>
          <cell r="C145">
            <v>12060300</v>
          </cell>
          <cell r="D145" t="str">
            <v>เครื่องรับ-ส่งวิทยุสื่อสารชนิดมือถือขนาดกำลังส่งไม</v>
          </cell>
          <cell r="E145">
            <v>2500700987</v>
          </cell>
          <cell r="F145">
            <v>2500700010</v>
          </cell>
          <cell r="G145" t="str">
            <v>005/000</v>
          </cell>
          <cell r="H145">
            <v>2000</v>
          </cell>
          <cell r="I145">
            <v>43327</v>
          </cell>
          <cell r="J145">
            <v>43327</v>
          </cell>
          <cell r="K145">
            <v>0</v>
          </cell>
          <cell r="L145">
            <v>19994000</v>
          </cell>
          <cell r="M145">
            <v>0</v>
          </cell>
          <cell r="N145">
            <v>0</v>
          </cell>
          <cell r="O145">
            <v>-514913.97</v>
          </cell>
          <cell r="P145">
            <v>0</v>
          </cell>
          <cell r="Q145">
            <v>0</v>
          </cell>
          <cell r="R145">
            <v>19479086.030000001</v>
          </cell>
        </row>
        <row r="146">
          <cell r="A146">
            <v>100000394311</v>
          </cell>
          <cell r="B146">
            <v>0</v>
          </cell>
          <cell r="C146">
            <v>12060300</v>
          </cell>
          <cell r="D146" t="str">
            <v>ระบบผลิตไฟฟ้าด้วยพลังงานแสงอาทิตย์ งวดที่ 5</v>
          </cell>
          <cell r="E146">
            <v>2500701616</v>
          </cell>
          <cell r="F146">
            <v>2500700010</v>
          </cell>
          <cell r="G146" t="str">
            <v>005/000</v>
          </cell>
          <cell r="H146">
            <v>12</v>
          </cell>
          <cell r="I146">
            <v>43335</v>
          </cell>
          <cell r="J146">
            <v>43335</v>
          </cell>
          <cell r="K146">
            <v>0</v>
          </cell>
          <cell r="L146">
            <v>19180000</v>
          </cell>
          <cell r="M146">
            <v>0</v>
          </cell>
          <cell r="N146">
            <v>0</v>
          </cell>
          <cell r="O146">
            <v>-409873.97</v>
          </cell>
          <cell r="P146">
            <v>0</v>
          </cell>
          <cell r="Q146">
            <v>0</v>
          </cell>
          <cell r="R146">
            <v>18770126.030000001</v>
          </cell>
        </row>
        <row r="147">
          <cell r="A147">
            <v>0</v>
          </cell>
          <cell r="B147">
            <v>0</v>
          </cell>
          <cell r="C147">
            <v>0</v>
          </cell>
          <cell r="D147" t="str">
            <v>ครุภัณฑ์อื่น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>
            <v>100000329272</v>
          </cell>
          <cell r="B148">
            <v>0</v>
          </cell>
          <cell r="C148">
            <v>12061600</v>
          </cell>
          <cell r="D148" t="str">
            <v>โล่กันกระสุนปืน KYUNG CHANG รุ่น KCI-BS-LEVEL3</v>
          </cell>
          <cell r="E148">
            <v>2500701617</v>
          </cell>
          <cell r="F148">
            <v>2500700010</v>
          </cell>
          <cell r="G148" t="str">
            <v>008/000</v>
          </cell>
          <cell r="H148">
            <v>40</v>
          </cell>
          <cell r="I148">
            <v>43009</v>
          </cell>
          <cell r="J148">
            <v>43009</v>
          </cell>
          <cell r="K148">
            <v>0</v>
          </cell>
          <cell r="L148">
            <v>9200000</v>
          </cell>
          <cell r="M148">
            <v>0</v>
          </cell>
          <cell r="N148">
            <v>0</v>
          </cell>
          <cell r="O148">
            <v>-1150000</v>
          </cell>
          <cell r="P148">
            <v>0</v>
          </cell>
          <cell r="Q148">
            <v>0</v>
          </cell>
          <cell r="R148">
            <v>8050000</v>
          </cell>
        </row>
        <row r="149">
          <cell r="A149">
            <v>100000329273</v>
          </cell>
          <cell r="B149">
            <v>0</v>
          </cell>
          <cell r="C149">
            <v>12061600</v>
          </cell>
          <cell r="D149" t="str">
            <v>เชือกลงทางดิ่ง ยี่ห้อ PLYMKRAFT รุ่น Marsycom</v>
          </cell>
          <cell r="E149">
            <v>2500701617</v>
          </cell>
          <cell r="F149">
            <v>2500700010</v>
          </cell>
          <cell r="G149" t="str">
            <v>008/000</v>
          </cell>
          <cell r="H149">
            <v>20</v>
          </cell>
          <cell r="I149">
            <v>43009</v>
          </cell>
          <cell r="J149">
            <v>43009</v>
          </cell>
          <cell r="K149">
            <v>0</v>
          </cell>
          <cell r="L149">
            <v>3500000</v>
          </cell>
          <cell r="M149">
            <v>0</v>
          </cell>
          <cell r="N149">
            <v>0</v>
          </cell>
          <cell r="O149">
            <v>-437500</v>
          </cell>
          <cell r="P149">
            <v>0</v>
          </cell>
          <cell r="Q149">
            <v>0</v>
          </cell>
          <cell r="R149">
            <v>3062500</v>
          </cell>
        </row>
        <row r="150">
          <cell r="A150">
            <v>100000329582</v>
          </cell>
          <cell r="B150">
            <v>0</v>
          </cell>
          <cell r="C150">
            <v>12061600</v>
          </cell>
          <cell r="D150" t="str">
            <v>เครื่องตรวจค้นอาวุธและวัตถุระเบิดแบบมือถือ GARRETT</v>
          </cell>
          <cell r="E150">
            <v>2500701617</v>
          </cell>
          <cell r="F150">
            <v>2500700010</v>
          </cell>
          <cell r="G150" t="str">
            <v>008/000</v>
          </cell>
          <cell r="H150">
            <v>50</v>
          </cell>
          <cell r="I150">
            <v>43027</v>
          </cell>
          <cell r="J150">
            <v>43027</v>
          </cell>
          <cell r="K150">
            <v>0</v>
          </cell>
          <cell r="L150">
            <v>955000</v>
          </cell>
          <cell r="M150">
            <v>0</v>
          </cell>
          <cell r="N150">
            <v>0</v>
          </cell>
          <cell r="O150">
            <v>-113488.01</v>
          </cell>
          <cell r="P150">
            <v>0</v>
          </cell>
          <cell r="Q150">
            <v>0</v>
          </cell>
          <cell r="R150">
            <v>841511.99</v>
          </cell>
        </row>
        <row r="151">
          <cell r="A151">
            <v>100000363950</v>
          </cell>
          <cell r="B151">
            <v>0</v>
          </cell>
          <cell r="C151">
            <v>12061600</v>
          </cell>
          <cell r="D151" t="str">
            <v>ครุภัณฑ์อื่น ๆ</v>
          </cell>
          <cell r="E151">
            <v>2500701617</v>
          </cell>
          <cell r="F151">
            <v>2500700010</v>
          </cell>
          <cell r="G151" t="str">
            <v>008/000</v>
          </cell>
          <cell r="H151">
            <v>80</v>
          </cell>
          <cell r="I151">
            <v>43097</v>
          </cell>
          <cell r="J151">
            <v>43097</v>
          </cell>
          <cell r="K151">
            <v>0</v>
          </cell>
          <cell r="L151">
            <v>9600000</v>
          </cell>
          <cell r="M151">
            <v>0</v>
          </cell>
          <cell r="N151">
            <v>0</v>
          </cell>
          <cell r="O151">
            <v>-910684.93</v>
          </cell>
          <cell r="P151">
            <v>0</v>
          </cell>
          <cell r="Q151">
            <v>0</v>
          </cell>
          <cell r="R151">
            <v>8689315.0700000003</v>
          </cell>
        </row>
        <row r="152">
          <cell r="A152">
            <v>100000363951</v>
          </cell>
          <cell r="B152">
            <v>0</v>
          </cell>
          <cell r="C152">
            <v>12061600</v>
          </cell>
          <cell r="D152" t="str">
            <v>ครุภัณฑ์อื่น ๆ</v>
          </cell>
          <cell r="E152">
            <v>2500701617</v>
          </cell>
          <cell r="F152">
            <v>2500700010</v>
          </cell>
          <cell r="G152" t="str">
            <v>008/000</v>
          </cell>
          <cell r="H152">
            <v>320</v>
          </cell>
          <cell r="I152">
            <v>43097</v>
          </cell>
          <cell r="J152">
            <v>43097</v>
          </cell>
          <cell r="K152">
            <v>0</v>
          </cell>
          <cell r="L152">
            <v>38400000</v>
          </cell>
          <cell r="M152">
            <v>0</v>
          </cell>
          <cell r="N152">
            <v>0</v>
          </cell>
          <cell r="O152">
            <v>-3642739.73</v>
          </cell>
          <cell r="P152">
            <v>0</v>
          </cell>
          <cell r="Q152">
            <v>0</v>
          </cell>
          <cell r="R152">
            <v>34757260.270000003</v>
          </cell>
        </row>
        <row r="153">
          <cell r="A153">
            <v>100000364784</v>
          </cell>
          <cell r="B153">
            <v>0</v>
          </cell>
          <cell r="C153">
            <v>12061600</v>
          </cell>
          <cell r="D153" t="str">
            <v>เสื้อเกราะอ่อนป้องกันกระสุน</v>
          </cell>
          <cell r="E153">
            <v>2500701617</v>
          </cell>
          <cell r="F153">
            <v>2500700010</v>
          </cell>
          <cell r="G153" t="str">
            <v>008/000</v>
          </cell>
          <cell r="H153">
            <v>467</v>
          </cell>
          <cell r="I153">
            <v>43117</v>
          </cell>
          <cell r="J153">
            <v>43117</v>
          </cell>
          <cell r="K153">
            <v>0</v>
          </cell>
          <cell r="L153">
            <v>10040500</v>
          </cell>
          <cell r="M153">
            <v>0</v>
          </cell>
          <cell r="N153">
            <v>0</v>
          </cell>
          <cell r="O153">
            <v>-10814021.42</v>
          </cell>
          <cell r="P153">
            <v>9930319.8699999992</v>
          </cell>
          <cell r="Q153">
            <v>0</v>
          </cell>
          <cell r="R153">
            <v>9156798.4499999993</v>
          </cell>
        </row>
        <row r="154">
          <cell r="A154">
            <v>100000365223</v>
          </cell>
          <cell r="B154">
            <v>0</v>
          </cell>
          <cell r="C154">
            <v>12061600</v>
          </cell>
          <cell r="D154" t="str">
            <v>ครุภัณฑ์อื่น</v>
          </cell>
          <cell r="E154">
            <v>2500701617</v>
          </cell>
          <cell r="F154">
            <v>2500700010</v>
          </cell>
          <cell r="G154" t="str">
            <v>008/000</v>
          </cell>
          <cell r="H154">
            <v>900</v>
          </cell>
          <cell r="I154">
            <v>43132</v>
          </cell>
          <cell r="J154">
            <v>43132</v>
          </cell>
          <cell r="K154">
            <v>0</v>
          </cell>
          <cell r="L154">
            <v>10010880</v>
          </cell>
          <cell r="M154">
            <v>0</v>
          </cell>
          <cell r="N154">
            <v>0</v>
          </cell>
          <cell r="O154">
            <v>-829668.82</v>
          </cell>
          <cell r="P154">
            <v>0</v>
          </cell>
          <cell r="Q154">
            <v>0</v>
          </cell>
          <cell r="R154">
            <v>9181211.1799999997</v>
          </cell>
        </row>
        <row r="155">
          <cell r="A155">
            <v>100000365246</v>
          </cell>
          <cell r="B155">
            <v>0</v>
          </cell>
          <cell r="C155">
            <v>12061600</v>
          </cell>
          <cell r="D155" t="str">
            <v>ครุภัณฑ์อื่น</v>
          </cell>
          <cell r="E155">
            <v>2500701617</v>
          </cell>
          <cell r="F155">
            <v>2500700010</v>
          </cell>
          <cell r="G155" t="str">
            <v>008/000</v>
          </cell>
          <cell r="H155">
            <v>15280</v>
          </cell>
          <cell r="I155">
            <v>43140</v>
          </cell>
          <cell r="J155">
            <v>43140</v>
          </cell>
          <cell r="K155">
            <v>0</v>
          </cell>
          <cell r="L155">
            <v>63975400.799999997</v>
          </cell>
          <cell r="M155">
            <v>0</v>
          </cell>
          <cell r="N155">
            <v>0</v>
          </cell>
          <cell r="O155">
            <v>-12292988.039999999</v>
          </cell>
          <cell r="P155">
            <v>7166192.2199999997</v>
          </cell>
          <cell r="Q155">
            <v>0</v>
          </cell>
          <cell r="R155">
            <v>58848604.979999997</v>
          </cell>
        </row>
        <row r="156">
          <cell r="A156">
            <v>100000367542</v>
          </cell>
          <cell r="B156">
            <v>0</v>
          </cell>
          <cell r="C156">
            <v>12061600</v>
          </cell>
          <cell r="D156" t="str">
            <v>ครุภัณฑ์อื่น</v>
          </cell>
          <cell r="E156">
            <v>2500701617</v>
          </cell>
          <cell r="F156">
            <v>2500700010</v>
          </cell>
          <cell r="G156" t="str">
            <v>008/000</v>
          </cell>
          <cell r="H156">
            <v>55150</v>
          </cell>
          <cell r="I156">
            <v>43088</v>
          </cell>
          <cell r="J156">
            <v>43088</v>
          </cell>
          <cell r="K156">
            <v>0</v>
          </cell>
          <cell r="L156">
            <v>661920</v>
          </cell>
          <cell r="M156">
            <v>0</v>
          </cell>
          <cell r="N156">
            <v>0</v>
          </cell>
          <cell r="O156">
            <v>-66920724.950000003</v>
          </cell>
          <cell r="P156">
            <v>66855893.07</v>
          </cell>
          <cell r="Q156">
            <v>0</v>
          </cell>
          <cell r="R156">
            <v>597088.12</v>
          </cell>
        </row>
        <row r="157">
          <cell r="A157">
            <v>100000371835</v>
          </cell>
          <cell r="B157">
            <v>0</v>
          </cell>
          <cell r="C157">
            <v>12061600</v>
          </cell>
          <cell r="D157" t="str">
            <v>ครุภัณฑ์อื่น ๆ</v>
          </cell>
          <cell r="E157">
            <v>2500701617</v>
          </cell>
          <cell r="F157">
            <v>2500700010</v>
          </cell>
          <cell r="G157" t="str">
            <v>008/000</v>
          </cell>
          <cell r="H157">
            <v>100</v>
          </cell>
          <cell r="I157">
            <v>43182</v>
          </cell>
          <cell r="J157">
            <v>43182</v>
          </cell>
          <cell r="K157">
            <v>0</v>
          </cell>
          <cell r="L157">
            <v>2500000</v>
          </cell>
          <cell r="M157">
            <v>0</v>
          </cell>
          <cell r="N157">
            <v>0</v>
          </cell>
          <cell r="O157">
            <v>-164383.56</v>
          </cell>
          <cell r="P157">
            <v>0</v>
          </cell>
          <cell r="Q157">
            <v>0</v>
          </cell>
          <cell r="R157">
            <v>2335616.44</v>
          </cell>
        </row>
        <row r="158">
          <cell r="A158">
            <v>100000376230</v>
          </cell>
          <cell r="B158">
            <v>0</v>
          </cell>
          <cell r="C158">
            <v>12061600</v>
          </cell>
          <cell r="D158" t="str">
            <v>อุปกรณ์ส่งคลื่นเสียงรบกวนพิเศษระยะไกลชนิดพกพา LEAD</v>
          </cell>
          <cell r="E158">
            <v>2500701617</v>
          </cell>
          <cell r="F158">
            <v>2500700010</v>
          </cell>
          <cell r="G158" t="str">
            <v>008/000</v>
          </cell>
          <cell r="H158">
            <v>11</v>
          </cell>
          <cell r="I158">
            <v>43286</v>
          </cell>
          <cell r="J158">
            <v>43286</v>
          </cell>
          <cell r="K158">
            <v>0</v>
          </cell>
          <cell r="L158">
            <v>8173000</v>
          </cell>
          <cell r="M158">
            <v>0</v>
          </cell>
          <cell r="N158">
            <v>0</v>
          </cell>
          <cell r="O158">
            <v>-246309.59</v>
          </cell>
          <cell r="P158">
            <v>0</v>
          </cell>
          <cell r="Q158">
            <v>0</v>
          </cell>
          <cell r="R158">
            <v>7926690.4100000001</v>
          </cell>
        </row>
        <row r="159">
          <cell r="A159">
            <v>100000376231</v>
          </cell>
          <cell r="B159">
            <v>0</v>
          </cell>
          <cell r="C159">
            <v>12061600</v>
          </cell>
          <cell r="D159" t="str">
            <v>อุปกรณ์ส่งคลื่นเสียงรบกวนพิเศษระยะไกลขนาดกลาง LEAD</v>
          </cell>
          <cell r="E159">
            <v>2500701617</v>
          </cell>
          <cell r="F159">
            <v>2500700010</v>
          </cell>
          <cell r="G159" t="str">
            <v>008/000</v>
          </cell>
          <cell r="H159">
            <v>10</v>
          </cell>
          <cell r="I159">
            <v>43286</v>
          </cell>
          <cell r="J159">
            <v>43286</v>
          </cell>
          <cell r="K159">
            <v>0</v>
          </cell>
          <cell r="L159">
            <v>19260000</v>
          </cell>
          <cell r="M159">
            <v>0</v>
          </cell>
          <cell r="N159">
            <v>0</v>
          </cell>
          <cell r="O159">
            <v>-580438.36</v>
          </cell>
          <cell r="P159">
            <v>0</v>
          </cell>
          <cell r="Q159">
            <v>0</v>
          </cell>
          <cell r="R159">
            <v>18679561.640000001</v>
          </cell>
        </row>
        <row r="160">
          <cell r="A160">
            <v>100000376232</v>
          </cell>
          <cell r="B160">
            <v>0</v>
          </cell>
          <cell r="C160">
            <v>12061600</v>
          </cell>
          <cell r="D160" t="str">
            <v>อุปกรณ์ส่งคลื่นเสียงรบกวนพิเศษฯติดตั้งประจำรถ LEAD</v>
          </cell>
          <cell r="E160">
            <v>2500701617</v>
          </cell>
          <cell r="F160">
            <v>2500700010</v>
          </cell>
          <cell r="G160" t="str">
            <v>008/000</v>
          </cell>
          <cell r="H160">
            <v>10</v>
          </cell>
          <cell r="I160">
            <v>43286</v>
          </cell>
          <cell r="J160">
            <v>43286</v>
          </cell>
          <cell r="K160">
            <v>0</v>
          </cell>
          <cell r="L160">
            <v>28650000</v>
          </cell>
          <cell r="M160">
            <v>0</v>
          </cell>
          <cell r="N160">
            <v>0</v>
          </cell>
          <cell r="O160">
            <v>-863424.66</v>
          </cell>
          <cell r="P160">
            <v>0</v>
          </cell>
          <cell r="Q160">
            <v>0</v>
          </cell>
          <cell r="R160">
            <v>27786575.34</v>
          </cell>
        </row>
        <row r="161">
          <cell r="A161">
            <v>100000376764</v>
          </cell>
          <cell r="B161">
            <v>0</v>
          </cell>
          <cell r="C161">
            <v>12061600</v>
          </cell>
          <cell r="D161" t="str">
            <v>โล่กันกระสุน รุ่น Ted Shield Level 3(บช.ส.)</v>
          </cell>
          <cell r="E161">
            <v>2500701617</v>
          </cell>
          <cell r="F161">
            <v>2500700010</v>
          </cell>
          <cell r="G161" t="str">
            <v>008/000</v>
          </cell>
          <cell r="H161">
            <v>5</v>
          </cell>
          <cell r="I161">
            <v>43285</v>
          </cell>
          <cell r="J161">
            <v>43285</v>
          </cell>
          <cell r="K161">
            <v>0</v>
          </cell>
          <cell r="L161">
            <v>1361000</v>
          </cell>
          <cell r="M161">
            <v>0</v>
          </cell>
          <cell r="N161">
            <v>0</v>
          </cell>
          <cell r="O161">
            <v>-41482.53</v>
          </cell>
          <cell r="P161">
            <v>0</v>
          </cell>
          <cell r="Q161">
            <v>0</v>
          </cell>
          <cell r="R161">
            <v>1319517.47</v>
          </cell>
        </row>
        <row r="162">
          <cell r="A162">
            <v>100000376765</v>
          </cell>
          <cell r="B162">
            <v>0</v>
          </cell>
          <cell r="C162">
            <v>12061600</v>
          </cell>
          <cell r="D162" t="str">
            <v>โล่กันกระสุน รุ่น Ted Shield Level 3(บช.ส.)</v>
          </cell>
          <cell r="E162">
            <v>2500701617</v>
          </cell>
          <cell r="F162">
            <v>2500700010</v>
          </cell>
          <cell r="G162" t="str">
            <v>008/000</v>
          </cell>
          <cell r="H162">
            <v>50</v>
          </cell>
          <cell r="I162">
            <v>43285</v>
          </cell>
          <cell r="J162">
            <v>43285</v>
          </cell>
          <cell r="K162">
            <v>0</v>
          </cell>
          <cell r="L162">
            <v>13610000</v>
          </cell>
          <cell r="M162">
            <v>0</v>
          </cell>
          <cell r="N162">
            <v>0</v>
          </cell>
          <cell r="O162">
            <v>-414825.34</v>
          </cell>
          <cell r="P162">
            <v>0</v>
          </cell>
          <cell r="Q162">
            <v>0</v>
          </cell>
          <cell r="R162">
            <v>13195174.66</v>
          </cell>
        </row>
        <row r="163">
          <cell r="A163">
            <v>100000380082</v>
          </cell>
          <cell r="B163">
            <v>0</v>
          </cell>
          <cell r="C163">
            <v>12061600</v>
          </cell>
          <cell r="D163" t="str">
            <v>หุ่นจำลองฝึกปฏิบัติการช่วยชีวิตขนาดครึ่งตัวแบบผู้ใ</v>
          </cell>
          <cell r="E163">
            <v>2500700987</v>
          </cell>
          <cell r="F163">
            <v>2500700010</v>
          </cell>
          <cell r="G163" t="str">
            <v>005/000</v>
          </cell>
          <cell r="H163">
            <v>80</v>
          </cell>
          <cell r="I163">
            <v>43244</v>
          </cell>
          <cell r="J163">
            <v>43244</v>
          </cell>
          <cell r="K163">
            <v>0</v>
          </cell>
          <cell r="L163">
            <v>2744000</v>
          </cell>
          <cell r="M163">
            <v>0</v>
          </cell>
          <cell r="N163">
            <v>0</v>
          </cell>
          <cell r="O163">
            <v>-195463.01</v>
          </cell>
          <cell r="P163">
            <v>0</v>
          </cell>
          <cell r="Q163">
            <v>0</v>
          </cell>
          <cell r="R163">
            <v>2548536.9900000002</v>
          </cell>
        </row>
        <row r="164">
          <cell r="A164">
            <v>100000380083</v>
          </cell>
          <cell r="B164">
            <v>0</v>
          </cell>
          <cell r="C164">
            <v>12061600</v>
          </cell>
          <cell r="D164" t="str">
            <v>ชุดลำจองแผล</v>
          </cell>
          <cell r="E164">
            <v>2500700987</v>
          </cell>
          <cell r="F164">
            <v>2500700010</v>
          </cell>
          <cell r="G164" t="str">
            <v>005/000</v>
          </cell>
          <cell r="H164">
            <v>80</v>
          </cell>
          <cell r="I164">
            <v>43244</v>
          </cell>
          <cell r="J164">
            <v>43244</v>
          </cell>
          <cell r="K164">
            <v>0</v>
          </cell>
          <cell r="L164">
            <v>6115200</v>
          </cell>
          <cell r="M164">
            <v>0</v>
          </cell>
          <cell r="N164">
            <v>0</v>
          </cell>
          <cell r="O164">
            <v>-435603.29</v>
          </cell>
          <cell r="P164">
            <v>0</v>
          </cell>
          <cell r="Q164">
            <v>0</v>
          </cell>
          <cell r="R164">
            <v>5679596.71</v>
          </cell>
        </row>
        <row r="165">
          <cell r="A165">
            <v>100000394331</v>
          </cell>
          <cell r="B165">
            <v>0</v>
          </cell>
          <cell r="C165">
            <v>12061600</v>
          </cell>
          <cell r="D165" t="str">
            <v>ครุภัณฑ์อื่น ๆ</v>
          </cell>
          <cell r="E165">
            <v>2500701617</v>
          </cell>
          <cell r="F165">
            <v>2500700010</v>
          </cell>
          <cell r="G165" t="str">
            <v>008/000</v>
          </cell>
          <cell r="H165">
            <v>400</v>
          </cell>
          <cell r="I165">
            <v>43326</v>
          </cell>
          <cell r="J165">
            <v>43326</v>
          </cell>
          <cell r="K165">
            <v>0</v>
          </cell>
          <cell r="L165">
            <v>10800000</v>
          </cell>
          <cell r="M165">
            <v>0</v>
          </cell>
          <cell r="N165">
            <v>0</v>
          </cell>
          <cell r="O165">
            <v>-177534.25</v>
          </cell>
          <cell r="P165">
            <v>0</v>
          </cell>
          <cell r="Q165">
            <v>0</v>
          </cell>
          <cell r="R165">
            <v>10622465.75</v>
          </cell>
        </row>
        <row r="166">
          <cell r="A166">
            <v>100000396189</v>
          </cell>
          <cell r="B166">
            <v>0</v>
          </cell>
          <cell r="C166">
            <v>12061600</v>
          </cell>
          <cell r="D166" t="str">
            <v>เครื่องตรวจมวลสารวัตถุระเบิดและสารเสพติดDetectache</v>
          </cell>
          <cell r="E166">
            <v>2500701617</v>
          </cell>
          <cell r="F166">
            <v>2500700010</v>
          </cell>
          <cell r="G166" t="str">
            <v>008/000</v>
          </cell>
          <cell r="H166">
            <v>74</v>
          </cell>
          <cell r="I166">
            <v>43357</v>
          </cell>
          <cell r="J166">
            <v>43357</v>
          </cell>
          <cell r="K166">
            <v>0</v>
          </cell>
          <cell r="L166">
            <v>108003000</v>
          </cell>
          <cell r="M166">
            <v>0</v>
          </cell>
          <cell r="N166">
            <v>0</v>
          </cell>
          <cell r="O166">
            <v>-628784.59</v>
          </cell>
          <cell r="P166">
            <v>0</v>
          </cell>
          <cell r="Q166">
            <v>0</v>
          </cell>
          <cell r="R166">
            <v>107374215.41</v>
          </cell>
        </row>
        <row r="167">
          <cell r="A167">
            <v>100000396878</v>
          </cell>
          <cell r="B167">
            <v>0</v>
          </cell>
          <cell r="C167">
            <v>12061600</v>
          </cell>
          <cell r="D167" t="str">
            <v>ครุภัณฑ์อื่น ๆ</v>
          </cell>
          <cell r="E167">
            <v>2500701617</v>
          </cell>
          <cell r="F167">
            <v>2500700010</v>
          </cell>
          <cell r="G167" t="str">
            <v>008/000</v>
          </cell>
          <cell r="H167">
            <v>240</v>
          </cell>
          <cell r="I167">
            <v>43364</v>
          </cell>
          <cell r="J167">
            <v>43364</v>
          </cell>
          <cell r="K167">
            <v>0</v>
          </cell>
          <cell r="L167">
            <v>2996079.09</v>
          </cell>
          <cell r="M167">
            <v>0</v>
          </cell>
          <cell r="N167">
            <v>0</v>
          </cell>
          <cell r="O167">
            <v>-10260.540000000001</v>
          </cell>
          <cell r="P167">
            <v>0</v>
          </cell>
          <cell r="Q167">
            <v>0</v>
          </cell>
          <cell r="R167">
            <v>2985818.55</v>
          </cell>
        </row>
        <row r="168">
          <cell r="A168">
            <v>100000396879</v>
          </cell>
          <cell r="B168">
            <v>0</v>
          </cell>
          <cell r="C168">
            <v>12061600</v>
          </cell>
          <cell r="D168" t="str">
            <v>ครุภัณฑ์อื่น ๆ</v>
          </cell>
          <cell r="E168">
            <v>2500701617</v>
          </cell>
          <cell r="F168">
            <v>2500700010</v>
          </cell>
          <cell r="G168" t="str">
            <v>008/000</v>
          </cell>
          <cell r="H168">
            <v>100</v>
          </cell>
          <cell r="I168">
            <v>43364</v>
          </cell>
          <cell r="J168">
            <v>43364</v>
          </cell>
          <cell r="K168">
            <v>0</v>
          </cell>
          <cell r="L168">
            <v>1248366.28</v>
          </cell>
          <cell r="M168">
            <v>0</v>
          </cell>
          <cell r="N168">
            <v>0</v>
          </cell>
          <cell r="O168">
            <v>-4275.2299999999996</v>
          </cell>
          <cell r="P168">
            <v>0</v>
          </cell>
          <cell r="Q168">
            <v>0</v>
          </cell>
          <cell r="R168">
            <v>1244091.05</v>
          </cell>
        </row>
        <row r="169">
          <cell r="A169" t="str">
            <v>รวมทั้งสิ้น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4524253701.1700001</v>
          </cell>
          <cell r="M169">
            <v>0</v>
          </cell>
          <cell r="N169">
            <v>0</v>
          </cell>
          <cell r="O169">
            <v>-536599565.15999985</v>
          </cell>
          <cell r="P169">
            <v>87080770.230000004</v>
          </cell>
          <cell r="Q169">
            <v>0</v>
          </cell>
          <cell r="R169">
            <v>4074734906.2400012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topLeftCell="F1" zoomScaleNormal="100" workbookViewId="0">
      <pane ySplit="6" topLeftCell="A7" activePane="bottomLeft" state="frozen"/>
      <selection activeCell="N8" sqref="N8"/>
      <selection pane="bottomLeft" activeCell="O90" sqref="O90"/>
    </sheetView>
  </sheetViews>
  <sheetFormatPr defaultColWidth="9.125" defaultRowHeight="21" x14ac:dyDescent="0.2"/>
  <cols>
    <col min="1" max="1" width="13.875" style="11" customWidth="1"/>
    <col min="2" max="2" width="7.25" style="10" bestFit="1" customWidth="1"/>
    <col min="3" max="3" width="10.625" style="11" bestFit="1" customWidth="1"/>
    <col min="4" max="4" width="13" style="11" bestFit="1" customWidth="1"/>
    <col min="5" max="5" width="24.625" style="11" bestFit="1" customWidth="1"/>
    <col min="6" max="6" width="36.75" style="170" customWidth="1"/>
    <col min="7" max="7" width="15.375" style="11" customWidth="1"/>
    <col min="8" max="8" width="11.125" style="10" bestFit="1" customWidth="1"/>
    <col min="9" max="9" width="9.5" style="10" bestFit="1" customWidth="1"/>
    <col min="10" max="10" width="15" style="10" bestFit="1" customWidth="1"/>
    <col min="11" max="11" width="9.625" style="11" customWidth="1"/>
    <col min="12" max="12" width="17" style="10" customWidth="1"/>
    <col min="13" max="13" width="16.125" style="5" bestFit="1" customWidth="1"/>
    <col min="14" max="14" width="9.625" style="11" bestFit="1" customWidth="1"/>
    <col min="15" max="15" width="12.125" style="11" bestFit="1" customWidth="1"/>
    <col min="16" max="16384" width="9.125" style="11"/>
  </cols>
  <sheetData>
    <row r="1" spans="1:13" ht="23.25" customHeight="1" x14ac:dyDescent="0.2">
      <c r="L1" s="12" t="s">
        <v>413</v>
      </c>
    </row>
    <row r="2" spans="1:13" s="7" customFormat="1" ht="23.25" customHeight="1" x14ac:dyDescent="0.2">
      <c r="A2" s="835" t="s">
        <v>0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1"/>
    </row>
    <row r="3" spans="1:13" s="7" customFormat="1" ht="23.25" customHeight="1" x14ac:dyDescent="0.2">
      <c r="A3" s="835" t="s">
        <v>1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1"/>
    </row>
    <row r="4" spans="1:13" s="7" customFormat="1" ht="23.25" customHeight="1" x14ac:dyDescent="0.2">
      <c r="A4" s="835" t="s">
        <v>2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1"/>
    </row>
    <row r="5" spans="1:13" s="7" customFormat="1" ht="23.25" customHeight="1" x14ac:dyDescent="0.2">
      <c r="B5" s="6"/>
      <c r="D5" s="6"/>
      <c r="E5" s="6"/>
      <c r="F5" s="171"/>
      <c r="G5" s="9"/>
      <c r="H5" s="8"/>
      <c r="I5" s="8"/>
      <c r="J5" s="8"/>
      <c r="L5" s="6"/>
      <c r="M5" s="1"/>
    </row>
    <row r="6" spans="1:13" s="16" customFormat="1" ht="42" x14ac:dyDescent="0.2">
      <c r="A6" s="307" t="s">
        <v>3</v>
      </c>
      <c r="B6" s="307" t="s">
        <v>4</v>
      </c>
      <c r="C6" s="307" t="s">
        <v>5</v>
      </c>
      <c r="D6" s="307" t="s">
        <v>6</v>
      </c>
      <c r="E6" s="307" t="s">
        <v>7</v>
      </c>
      <c r="F6" s="307" t="s">
        <v>8</v>
      </c>
      <c r="G6" s="307" t="s">
        <v>9</v>
      </c>
      <c r="H6" s="307" t="s">
        <v>10</v>
      </c>
      <c r="I6" s="307" t="s">
        <v>11</v>
      </c>
      <c r="J6" s="307" t="s">
        <v>12</v>
      </c>
      <c r="K6" s="307" t="s">
        <v>13</v>
      </c>
      <c r="L6" s="307" t="s">
        <v>500</v>
      </c>
      <c r="M6" s="2"/>
    </row>
    <row r="7" spans="1:13" s="24" customFormat="1" ht="23.25" customHeight="1" x14ac:dyDescent="0.2">
      <c r="A7" s="147" t="s">
        <v>14</v>
      </c>
      <c r="B7" s="148">
        <v>1</v>
      </c>
      <c r="C7" s="148" t="s">
        <v>15</v>
      </c>
      <c r="D7" s="173" t="s">
        <v>16</v>
      </c>
      <c r="E7" s="174" t="s">
        <v>17</v>
      </c>
      <c r="F7" s="175" t="s">
        <v>18</v>
      </c>
      <c r="G7" s="176">
        <v>260200</v>
      </c>
      <c r="H7" s="177" t="s">
        <v>19</v>
      </c>
      <c r="I7" s="177" t="s">
        <v>20</v>
      </c>
      <c r="J7" s="178" t="s">
        <v>21</v>
      </c>
      <c r="K7" s="174"/>
      <c r="L7" s="178" t="s">
        <v>501</v>
      </c>
      <c r="M7" s="3"/>
    </row>
    <row r="8" spans="1:13" s="24" customFormat="1" ht="23.25" customHeight="1" x14ac:dyDescent="0.35">
      <c r="A8" s="151"/>
      <c r="B8" s="26">
        <v>2</v>
      </c>
      <c r="C8" s="26" t="s">
        <v>22</v>
      </c>
      <c r="D8" s="179" t="s">
        <v>23</v>
      </c>
      <c r="E8" s="180" t="s">
        <v>24</v>
      </c>
      <c r="F8" s="181" t="s">
        <v>18</v>
      </c>
      <c r="G8" s="182">
        <v>323950</v>
      </c>
      <c r="H8" s="183">
        <v>43263</v>
      </c>
      <c r="I8" s="184"/>
      <c r="J8" s="184"/>
      <c r="K8" s="185" t="s">
        <v>25</v>
      </c>
      <c r="L8" s="184" t="s">
        <v>501</v>
      </c>
      <c r="M8" s="3"/>
    </row>
    <row r="9" spans="1:13" s="24" customFormat="1" ht="23.25" customHeight="1" x14ac:dyDescent="0.35">
      <c r="A9" s="151"/>
      <c r="B9" s="26">
        <v>3</v>
      </c>
      <c r="C9" s="26" t="s">
        <v>26</v>
      </c>
      <c r="D9" s="179" t="s">
        <v>23</v>
      </c>
      <c r="E9" s="180" t="s">
        <v>27</v>
      </c>
      <c r="F9" s="181" t="s">
        <v>28</v>
      </c>
      <c r="G9" s="182">
        <v>500000</v>
      </c>
      <c r="H9" s="183">
        <v>43263</v>
      </c>
      <c r="I9" s="184"/>
      <c r="J9" s="184"/>
      <c r="K9" s="185" t="s">
        <v>25</v>
      </c>
      <c r="L9" s="184" t="s">
        <v>501</v>
      </c>
      <c r="M9" s="3"/>
    </row>
    <row r="10" spans="1:13" s="24" customFormat="1" ht="23.25" customHeight="1" x14ac:dyDescent="0.2">
      <c r="A10" s="151"/>
      <c r="B10" s="26">
        <v>4</v>
      </c>
      <c r="C10" s="26" t="s">
        <v>29</v>
      </c>
      <c r="D10" s="179" t="s">
        <v>30</v>
      </c>
      <c r="E10" s="180" t="s">
        <v>31</v>
      </c>
      <c r="F10" s="181" t="s">
        <v>32</v>
      </c>
      <c r="G10" s="182">
        <v>2675000</v>
      </c>
      <c r="H10" s="183">
        <v>43285</v>
      </c>
      <c r="I10" s="184" t="s">
        <v>33</v>
      </c>
      <c r="J10" s="184" t="s">
        <v>34</v>
      </c>
      <c r="K10" s="180"/>
      <c r="L10" s="184" t="s">
        <v>501</v>
      </c>
      <c r="M10" s="3"/>
    </row>
    <row r="11" spans="1:13" s="24" customFormat="1" ht="23.25" customHeight="1" x14ac:dyDescent="0.35">
      <c r="A11" s="151"/>
      <c r="B11" s="26">
        <v>5</v>
      </c>
      <c r="C11" s="26" t="s">
        <v>35</v>
      </c>
      <c r="D11" s="179" t="s">
        <v>30</v>
      </c>
      <c r="E11" s="180" t="s">
        <v>36</v>
      </c>
      <c r="F11" s="181" t="s">
        <v>37</v>
      </c>
      <c r="G11" s="182">
        <v>1015000</v>
      </c>
      <c r="H11" s="183">
        <v>43314</v>
      </c>
      <c r="I11" s="184"/>
      <c r="J11" s="184"/>
      <c r="K11" s="185" t="s">
        <v>25</v>
      </c>
      <c r="L11" s="184" t="s">
        <v>501</v>
      </c>
      <c r="M11" s="3"/>
    </row>
    <row r="12" spans="1:13" s="24" customFormat="1" ht="23.25" customHeight="1" x14ac:dyDescent="0.35">
      <c r="A12" s="151"/>
      <c r="B12" s="26">
        <v>6</v>
      </c>
      <c r="C12" s="26" t="s">
        <v>38</v>
      </c>
      <c r="D12" s="179" t="s">
        <v>39</v>
      </c>
      <c r="E12" s="180" t="s">
        <v>40</v>
      </c>
      <c r="F12" s="181" t="s">
        <v>18</v>
      </c>
      <c r="G12" s="182">
        <v>165000</v>
      </c>
      <c r="H12" s="183">
        <v>43287</v>
      </c>
      <c r="I12" s="184"/>
      <c r="J12" s="184"/>
      <c r="K12" s="185" t="s">
        <v>25</v>
      </c>
      <c r="L12" s="184" t="s">
        <v>501</v>
      </c>
      <c r="M12" s="3"/>
    </row>
    <row r="13" spans="1:13" s="24" customFormat="1" ht="23.25" customHeight="1" x14ac:dyDescent="0.35">
      <c r="A13" s="151"/>
      <c r="B13" s="26">
        <v>7</v>
      </c>
      <c r="C13" s="26" t="s">
        <v>41</v>
      </c>
      <c r="D13" s="179" t="s">
        <v>42</v>
      </c>
      <c r="E13" s="180" t="s">
        <v>43</v>
      </c>
      <c r="F13" s="181" t="s">
        <v>44</v>
      </c>
      <c r="G13" s="182">
        <v>936460</v>
      </c>
      <c r="H13" s="183">
        <v>43299</v>
      </c>
      <c r="I13" s="184"/>
      <c r="J13" s="184"/>
      <c r="K13" s="185" t="s">
        <v>25</v>
      </c>
      <c r="L13" s="184" t="s">
        <v>501</v>
      </c>
      <c r="M13" s="3"/>
    </row>
    <row r="14" spans="1:13" s="24" customFormat="1" ht="23.25" customHeight="1" x14ac:dyDescent="0.2">
      <c r="A14" s="151"/>
      <c r="B14" s="26">
        <v>8</v>
      </c>
      <c r="C14" s="26" t="s">
        <v>45</v>
      </c>
      <c r="D14" s="179" t="s">
        <v>46</v>
      </c>
      <c r="E14" s="180" t="s">
        <v>47</v>
      </c>
      <c r="F14" s="181" t="s">
        <v>37</v>
      </c>
      <c r="G14" s="182">
        <v>44700</v>
      </c>
      <c r="H14" s="183">
        <v>43327</v>
      </c>
      <c r="I14" s="184" t="s">
        <v>48</v>
      </c>
      <c r="J14" s="184" t="s">
        <v>49</v>
      </c>
      <c r="K14" s="180"/>
      <c r="L14" s="184" t="s">
        <v>501</v>
      </c>
      <c r="M14" s="3"/>
    </row>
    <row r="15" spans="1:13" s="24" customFormat="1" ht="23.25" customHeight="1" x14ac:dyDescent="0.2">
      <c r="A15" s="151"/>
      <c r="B15" s="26">
        <v>9</v>
      </c>
      <c r="C15" s="26" t="s">
        <v>50</v>
      </c>
      <c r="D15" s="179" t="s">
        <v>46</v>
      </c>
      <c r="E15" s="180" t="s">
        <v>51</v>
      </c>
      <c r="F15" s="181" t="s">
        <v>37</v>
      </c>
      <c r="G15" s="182">
        <v>389500</v>
      </c>
      <c r="H15" s="183">
        <v>43327</v>
      </c>
      <c r="I15" s="184" t="s">
        <v>48</v>
      </c>
      <c r="J15" s="184" t="s">
        <v>49</v>
      </c>
      <c r="K15" s="180"/>
      <c r="L15" s="184" t="s">
        <v>501</v>
      </c>
      <c r="M15" s="3"/>
    </row>
    <row r="16" spans="1:13" s="24" customFormat="1" ht="23.25" customHeight="1" x14ac:dyDescent="0.2">
      <c r="A16" s="151"/>
      <c r="B16" s="26">
        <v>10</v>
      </c>
      <c r="C16" s="26" t="s">
        <v>52</v>
      </c>
      <c r="D16" s="179" t="s">
        <v>53</v>
      </c>
      <c r="E16" s="180" t="s">
        <v>54</v>
      </c>
      <c r="F16" s="181" t="s">
        <v>28</v>
      </c>
      <c r="G16" s="182">
        <v>670800</v>
      </c>
      <c r="H16" s="183">
        <v>43315</v>
      </c>
      <c r="I16" s="184" t="s">
        <v>55</v>
      </c>
      <c r="J16" s="184" t="s">
        <v>56</v>
      </c>
      <c r="K16" s="180"/>
      <c r="L16" s="184" t="s">
        <v>501</v>
      </c>
      <c r="M16" s="3"/>
    </row>
    <row r="17" spans="1:13" s="24" customFormat="1" ht="23.25" customHeight="1" x14ac:dyDescent="0.35">
      <c r="A17" s="151"/>
      <c r="B17" s="26">
        <v>11</v>
      </c>
      <c r="C17" s="26" t="s">
        <v>57</v>
      </c>
      <c r="D17" s="179" t="s">
        <v>58</v>
      </c>
      <c r="E17" s="180" t="s">
        <v>59</v>
      </c>
      <c r="F17" s="181" t="s">
        <v>37</v>
      </c>
      <c r="G17" s="182">
        <v>1483500</v>
      </c>
      <c r="H17" s="183">
        <v>43327</v>
      </c>
      <c r="I17" s="184"/>
      <c r="J17" s="184"/>
      <c r="K17" s="185" t="s">
        <v>25</v>
      </c>
      <c r="L17" s="184" t="s">
        <v>501</v>
      </c>
      <c r="M17" s="3"/>
    </row>
    <row r="18" spans="1:13" s="24" customFormat="1" ht="23.25" customHeight="1" x14ac:dyDescent="0.35">
      <c r="A18" s="151"/>
      <c r="B18" s="26">
        <v>12</v>
      </c>
      <c r="C18" s="26" t="s">
        <v>60</v>
      </c>
      <c r="D18" s="179" t="s">
        <v>58</v>
      </c>
      <c r="E18" s="180" t="s">
        <v>61</v>
      </c>
      <c r="F18" s="181" t="s">
        <v>28</v>
      </c>
      <c r="G18" s="182">
        <v>116250</v>
      </c>
      <c r="H18" s="183">
        <v>43322</v>
      </c>
      <c r="I18" s="184"/>
      <c r="J18" s="184"/>
      <c r="K18" s="185" t="s">
        <v>25</v>
      </c>
      <c r="L18" s="184" t="s">
        <v>501</v>
      </c>
      <c r="M18" s="3"/>
    </row>
    <row r="19" spans="1:13" s="24" customFormat="1" ht="23.25" customHeight="1" x14ac:dyDescent="0.35">
      <c r="A19" s="151"/>
      <c r="B19" s="26">
        <v>13</v>
      </c>
      <c r="C19" s="26" t="s">
        <v>62</v>
      </c>
      <c r="D19" s="179" t="s">
        <v>63</v>
      </c>
      <c r="E19" s="180" t="s">
        <v>64</v>
      </c>
      <c r="F19" s="181" t="s">
        <v>37</v>
      </c>
      <c r="G19" s="182">
        <v>214870</v>
      </c>
      <c r="H19" s="183">
        <v>43327</v>
      </c>
      <c r="I19" s="184"/>
      <c r="J19" s="184"/>
      <c r="K19" s="185" t="s">
        <v>25</v>
      </c>
      <c r="L19" s="184" t="s">
        <v>501</v>
      </c>
      <c r="M19" s="3"/>
    </row>
    <row r="20" spans="1:13" s="24" customFormat="1" ht="23.25" customHeight="1" x14ac:dyDescent="0.35">
      <c r="A20" s="151"/>
      <c r="B20" s="26">
        <v>14</v>
      </c>
      <c r="C20" s="26" t="s">
        <v>65</v>
      </c>
      <c r="D20" s="179" t="s">
        <v>66</v>
      </c>
      <c r="E20" s="180" t="s">
        <v>67</v>
      </c>
      <c r="F20" s="181" t="s">
        <v>37</v>
      </c>
      <c r="G20" s="182">
        <v>285170</v>
      </c>
      <c r="H20" s="183">
        <v>43358</v>
      </c>
      <c r="I20" s="184"/>
      <c r="J20" s="184"/>
      <c r="K20" s="185" t="s">
        <v>25</v>
      </c>
      <c r="L20" s="184" t="s">
        <v>501</v>
      </c>
      <c r="M20" s="3"/>
    </row>
    <row r="21" spans="1:13" s="24" customFormat="1" ht="23.25" customHeight="1" x14ac:dyDescent="0.2">
      <c r="A21" s="151"/>
      <c r="B21" s="26">
        <v>15</v>
      </c>
      <c r="C21" s="26" t="s">
        <v>68</v>
      </c>
      <c r="D21" s="179" t="s">
        <v>69</v>
      </c>
      <c r="E21" s="180" t="s">
        <v>70</v>
      </c>
      <c r="F21" s="181" t="s">
        <v>71</v>
      </c>
      <c r="G21" s="182">
        <v>619450</v>
      </c>
      <c r="H21" s="183">
        <v>43356</v>
      </c>
      <c r="I21" s="184" t="s">
        <v>55</v>
      </c>
      <c r="J21" s="184" t="s">
        <v>72</v>
      </c>
      <c r="K21" s="180"/>
      <c r="L21" s="184" t="s">
        <v>501</v>
      </c>
      <c r="M21" s="3"/>
    </row>
    <row r="22" spans="1:13" s="24" customFormat="1" ht="23.25" customHeight="1" x14ac:dyDescent="0.2">
      <c r="A22" s="151"/>
      <c r="B22" s="26">
        <v>16</v>
      </c>
      <c r="C22" s="26" t="s">
        <v>73</v>
      </c>
      <c r="D22" s="179" t="s">
        <v>74</v>
      </c>
      <c r="E22" s="180" t="s">
        <v>75</v>
      </c>
      <c r="F22" s="181" t="s">
        <v>44</v>
      </c>
      <c r="G22" s="182">
        <v>1629800</v>
      </c>
      <c r="H22" s="183">
        <v>43363</v>
      </c>
      <c r="I22" s="184" t="s">
        <v>76</v>
      </c>
      <c r="J22" s="184" t="s">
        <v>77</v>
      </c>
      <c r="K22" s="180"/>
      <c r="L22" s="184" t="s">
        <v>501</v>
      </c>
      <c r="M22" s="3"/>
    </row>
    <row r="23" spans="1:13" s="24" customFormat="1" ht="23.25" customHeight="1" x14ac:dyDescent="0.2">
      <c r="A23" s="151"/>
      <c r="B23" s="26">
        <v>17</v>
      </c>
      <c r="C23" s="26" t="s">
        <v>78</v>
      </c>
      <c r="D23" s="179" t="s">
        <v>74</v>
      </c>
      <c r="E23" s="180" t="s">
        <v>79</v>
      </c>
      <c r="F23" s="181" t="s">
        <v>37</v>
      </c>
      <c r="G23" s="182">
        <v>234690</v>
      </c>
      <c r="H23" s="183">
        <v>43358</v>
      </c>
      <c r="I23" s="184" t="s">
        <v>80</v>
      </c>
      <c r="J23" s="184" t="s">
        <v>49</v>
      </c>
      <c r="K23" s="180"/>
      <c r="L23" s="184" t="s">
        <v>501</v>
      </c>
      <c r="M23" s="3"/>
    </row>
    <row r="24" spans="1:13" s="24" customFormat="1" ht="23.25" customHeight="1" x14ac:dyDescent="0.2">
      <c r="A24" s="151"/>
      <c r="B24" s="26">
        <v>18</v>
      </c>
      <c r="C24" s="26" t="s">
        <v>81</v>
      </c>
      <c r="D24" s="179" t="s">
        <v>74</v>
      </c>
      <c r="E24" s="180" t="s">
        <v>82</v>
      </c>
      <c r="F24" s="181" t="s">
        <v>37</v>
      </c>
      <c r="G24" s="182">
        <v>50800</v>
      </c>
      <c r="H24" s="183">
        <v>43358</v>
      </c>
      <c r="I24" s="184" t="s">
        <v>80</v>
      </c>
      <c r="J24" s="184" t="s">
        <v>49</v>
      </c>
      <c r="K24" s="180"/>
      <c r="L24" s="184" t="s">
        <v>501</v>
      </c>
      <c r="M24" s="3"/>
    </row>
    <row r="25" spans="1:13" s="24" customFormat="1" ht="23.25" customHeight="1" x14ac:dyDescent="0.2">
      <c r="A25" s="151"/>
      <c r="B25" s="26">
        <v>19</v>
      </c>
      <c r="C25" s="26" t="s">
        <v>83</v>
      </c>
      <c r="D25" s="179" t="s">
        <v>74</v>
      </c>
      <c r="E25" s="180" t="s">
        <v>84</v>
      </c>
      <c r="F25" s="181" t="s">
        <v>37</v>
      </c>
      <c r="G25" s="182">
        <v>999920</v>
      </c>
      <c r="H25" s="183">
        <v>43358</v>
      </c>
      <c r="I25" s="184" t="s">
        <v>85</v>
      </c>
      <c r="J25" s="184" t="s">
        <v>49</v>
      </c>
      <c r="K25" s="180"/>
      <c r="L25" s="184" t="s">
        <v>501</v>
      </c>
      <c r="M25" s="3"/>
    </row>
    <row r="26" spans="1:13" s="24" customFormat="1" ht="23.25" customHeight="1" x14ac:dyDescent="0.35">
      <c r="A26" s="151"/>
      <c r="B26" s="26">
        <v>20</v>
      </c>
      <c r="C26" s="26" t="s">
        <v>86</v>
      </c>
      <c r="D26" s="179" t="s">
        <v>74</v>
      </c>
      <c r="E26" s="180" t="s">
        <v>87</v>
      </c>
      <c r="F26" s="181" t="s">
        <v>37</v>
      </c>
      <c r="G26" s="182">
        <v>196560</v>
      </c>
      <c r="H26" s="183">
        <v>43358</v>
      </c>
      <c r="I26" s="184"/>
      <c r="J26" s="184"/>
      <c r="K26" s="185" t="s">
        <v>25</v>
      </c>
      <c r="L26" s="184" t="s">
        <v>501</v>
      </c>
      <c r="M26" s="3"/>
    </row>
    <row r="27" spans="1:13" s="24" customFormat="1" ht="23.25" customHeight="1" x14ac:dyDescent="0.2">
      <c r="A27" s="151"/>
      <c r="B27" s="26">
        <v>21</v>
      </c>
      <c r="C27" s="26" t="s">
        <v>88</v>
      </c>
      <c r="D27" s="179" t="s">
        <v>74</v>
      </c>
      <c r="E27" s="180" t="s">
        <v>89</v>
      </c>
      <c r="F27" s="181" t="s">
        <v>37</v>
      </c>
      <c r="G27" s="182">
        <v>190080</v>
      </c>
      <c r="H27" s="183">
        <v>43358</v>
      </c>
      <c r="I27" s="184" t="s">
        <v>90</v>
      </c>
      <c r="J27" s="184" t="s">
        <v>49</v>
      </c>
      <c r="K27" s="180"/>
      <c r="L27" s="184" t="s">
        <v>501</v>
      </c>
      <c r="M27" s="3"/>
    </row>
    <row r="28" spans="1:13" s="24" customFormat="1" ht="23.25" customHeight="1" x14ac:dyDescent="0.35">
      <c r="A28" s="151"/>
      <c r="B28" s="26">
        <v>22</v>
      </c>
      <c r="C28" s="26" t="s">
        <v>91</v>
      </c>
      <c r="D28" s="179" t="s">
        <v>74</v>
      </c>
      <c r="E28" s="180" t="s">
        <v>92</v>
      </c>
      <c r="F28" s="181" t="s">
        <v>37</v>
      </c>
      <c r="G28" s="182">
        <v>190320</v>
      </c>
      <c r="H28" s="183">
        <v>43358</v>
      </c>
      <c r="I28" s="184"/>
      <c r="J28" s="184"/>
      <c r="K28" s="185" t="s">
        <v>25</v>
      </c>
      <c r="L28" s="184" t="s">
        <v>501</v>
      </c>
      <c r="M28" s="3"/>
    </row>
    <row r="29" spans="1:13" s="24" customFormat="1" ht="23.25" customHeight="1" x14ac:dyDescent="0.35">
      <c r="A29" s="151"/>
      <c r="B29" s="26">
        <v>23</v>
      </c>
      <c r="C29" s="26" t="s">
        <v>93</v>
      </c>
      <c r="D29" s="179" t="s">
        <v>74</v>
      </c>
      <c r="E29" s="180" t="s">
        <v>94</v>
      </c>
      <c r="F29" s="181" t="s">
        <v>37</v>
      </c>
      <c r="G29" s="182">
        <v>203190</v>
      </c>
      <c r="H29" s="183">
        <v>43358</v>
      </c>
      <c r="I29" s="184"/>
      <c r="J29" s="184"/>
      <c r="K29" s="185" t="s">
        <v>25</v>
      </c>
      <c r="L29" s="184" t="s">
        <v>501</v>
      </c>
      <c r="M29" s="3"/>
    </row>
    <row r="30" spans="1:13" s="24" customFormat="1" ht="23.25" customHeight="1" x14ac:dyDescent="0.35">
      <c r="A30" s="151"/>
      <c r="B30" s="26">
        <v>24</v>
      </c>
      <c r="C30" s="26" t="s">
        <v>95</v>
      </c>
      <c r="D30" s="179" t="s">
        <v>74</v>
      </c>
      <c r="E30" s="180" t="s">
        <v>96</v>
      </c>
      <c r="F30" s="181" t="s">
        <v>37</v>
      </c>
      <c r="G30" s="182">
        <v>202800</v>
      </c>
      <c r="H30" s="183">
        <v>43358</v>
      </c>
      <c r="I30" s="184"/>
      <c r="J30" s="184"/>
      <c r="K30" s="185" t="s">
        <v>25</v>
      </c>
      <c r="L30" s="184" t="s">
        <v>501</v>
      </c>
      <c r="M30" s="3"/>
    </row>
    <row r="31" spans="1:13" s="24" customFormat="1" ht="23.25" customHeight="1" x14ac:dyDescent="0.2">
      <c r="A31" s="151"/>
      <c r="B31" s="26">
        <v>25</v>
      </c>
      <c r="C31" s="26" t="s">
        <v>97</v>
      </c>
      <c r="D31" s="179" t="s">
        <v>74</v>
      </c>
      <c r="E31" s="180" t="s">
        <v>98</v>
      </c>
      <c r="F31" s="181" t="s">
        <v>37</v>
      </c>
      <c r="G31" s="182">
        <v>196560</v>
      </c>
      <c r="H31" s="183">
        <v>43358</v>
      </c>
      <c r="I31" s="184" t="s">
        <v>90</v>
      </c>
      <c r="J31" s="184" t="s">
        <v>49</v>
      </c>
      <c r="K31" s="180"/>
      <c r="L31" s="184" t="s">
        <v>501</v>
      </c>
      <c r="M31" s="3"/>
    </row>
    <row r="32" spans="1:13" s="24" customFormat="1" ht="23.25" customHeight="1" x14ac:dyDescent="0.2">
      <c r="A32" s="151"/>
      <c r="B32" s="26">
        <v>26</v>
      </c>
      <c r="C32" s="26" t="s">
        <v>99</v>
      </c>
      <c r="D32" s="179" t="s">
        <v>74</v>
      </c>
      <c r="E32" s="180" t="s">
        <v>100</v>
      </c>
      <c r="F32" s="181" t="s">
        <v>37</v>
      </c>
      <c r="G32" s="182">
        <v>203190</v>
      </c>
      <c r="H32" s="183">
        <v>43358</v>
      </c>
      <c r="I32" s="184" t="s">
        <v>90</v>
      </c>
      <c r="J32" s="184" t="s">
        <v>49</v>
      </c>
      <c r="K32" s="180"/>
      <c r="L32" s="184" t="s">
        <v>501</v>
      </c>
      <c r="M32" s="3"/>
    </row>
    <row r="33" spans="1:13" s="24" customFormat="1" ht="23.25" customHeight="1" x14ac:dyDescent="0.35">
      <c r="A33" s="151"/>
      <c r="B33" s="26">
        <v>27</v>
      </c>
      <c r="C33" s="26" t="s">
        <v>101</v>
      </c>
      <c r="D33" s="179" t="s">
        <v>74</v>
      </c>
      <c r="E33" s="180" t="s">
        <v>102</v>
      </c>
      <c r="F33" s="181" t="s">
        <v>37</v>
      </c>
      <c r="G33" s="182">
        <v>203190</v>
      </c>
      <c r="H33" s="183">
        <v>43358</v>
      </c>
      <c r="I33" s="184"/>
      <c r="J33" s="184"/>
      <c r="K33" s="185" t="s">
        <v>25</v>
      </c>
      <c r="L33" s="184" t="s">
        <v>501</v>
      </c>
      <c r="M33" s="3"/>
    </row>
    <row r="34" spans="1:13" s="24" customFormat="1" ht="23.25" customHeight="1" x14ac:dyDescent="0.35">
      <c r="A34" s="151"/>
      <c r="B34" s="26">
        <v>28</v>
      </c>
      <c r="C34" s="26" t="s">
        <v>103</v>
      </c>
      <c r="D34" s="179" t="s">
        <v>74</v>
      </c>
      <c r="E34" s="180" t="s">
        <v>104</v>
      </c>
      <c r="F34" s="181" t="s">
        <v>37</v>
      </c>
      <c r="G34" s="182">
        <v>203580</v>
      </c>
      <c r="H34" s="183">
        <v>43358</v>
      </c>
      <c r="I34" s="184"/>
      <c r="J34" s="184"/>
      <c r="K34" s="185" t="s">
        <v>25</v>
      </c>
      <c r="L34" s="184" t="s">
        <v>501</v>
      </c>
      <c r="M34" s="3"/>
    </row>
    <row r="35" spans="1:13" s="24" customFormat="1" ht="23.25" customHeight="1" x14ac:dyDescent="0.2">
      <c r="A35" s="151"/>
      <c r="B35" s="26">
        <v>29</v>
      </c>
      <c r="C35" s="26" t="s">
        <v>105</v>
      </c>
      <c r="D35" s="179" t="s">
        <v>74</v>
      </c>
      <c r="E35" s="180" t="s">
        <v>106</v>
      </c>
      <c r="F35" s="181" t="s">
        <v>37</v>
      </c>
      <c r="G35" s="182">
        <v>202800</v>
      </c>
      <c r="H35" s="183">
        <v>43358</v>
      </c>
      <c r="I35" s="184" t="s">
        <v>90</v>
      </c>
      <c r="J35" s="184" t="s">
        <v>49</v>
      </c>
      <c r="K35" s="180"/>
      <c r="L35" s="184" t="s">
        <v>501</v>
      </c>
      <c r="M35" s="3"/>
    </row>
    <row r="36" spans="1:13" s="24" customFormat="1" ht="23.25" customHeight="1" x14ac:dyDescent="0.35">
      <c r="A36" s="151"/>
      <c r="B36" s="26">
        <v>30</v>
      </c>
      <c r="C36" s="26" t="s">
        <v>107</v>
      </c>
      <c r="D36" s="179" t="s">
        <v>74</v>
      </c>
      <c r="E36" s="180" t="s">
        <v>108</v>
      </c>
      <c r="F36" s="181" t="s">
        <v>37</v>
      </c>
      <c r="G36" s="182">
        <v>203190</v>
      </c>
      <c r="H36" s="183">
        <v>43358</v>
      </c>
      <c r="I36" s="184"/>
      <c r="J36" s="184"/>
      <c r="K36" s="185" t="s">
        <v>25</v>
      </c>
      <c r="L36" s="184" t="s">
        <v>501</v>
      </c>
      <c r="M36" s="3"/>
    </row>
    <row r="37" spans="1:13" s="24" customFormat="1" ht="23.25" customHeight="1" x14ac:dyDescent="0.35">
      <c r="A37" s="151"/>
      <c r="B37" s="26">
        <v>31</v>
      </c>
      <c r="C37" s="26" t="s">
        <v>109</v>
      </c>
      <c r="D37" s="179" t="s">
        <v>74</v>
      </c>
      <c r="E37" s="180" t="s">
        <v>110</v>
      </c>
      <c r="F37" s="181" t="s">
        <v>37</v>
      </c>
      <c r="G37" s="182">
        <v>203580</v>
      </c>
      <c r="H37" s="183">
        <v>43358</v>
      </c>
      <c r="I37" s="184"/>
      <c r="J37" s="184"/>
      <c r="K37" s="185" t="s">
        <v>25</v>
      </c>
      <c r="L37" s="184" t="s">
        <v>501</v>
      </c>
      <c r="M37" s="3"/>
    </row>
    <row r="38" spans="1:13" s="24" customFormat="1" ht="23.25" customHeight="1" x14ac:dyDescent="0.35">
      <c r="A38" s="151"/>
      <c r="B38" s="26">
        <v>32</v>
      </c>
      <c r="C38" s="26" t="s">
        <v>111</v>
      </c>
      <c r="D38" s="179" t="s">
        <v>74</v>
      </c>
      <c r="E38" s="180" t="s">
        <v>112</v>
      </c>
      <c r="F38" s="181" t="s">
        <v>37</v>
      </c>
      <c r="G38" s="182">
        <v>202800</v>
      </c>
      <c r="H38" s="183">
        <v>43358</v>
      </c>
      <c r="I38" s="184"/>
      <c r="J38" s="184"/>
      <c r="K38" s="185" t="s">
        <v>25</v>
      </c>
      <c r="L38" s="184" t="s">
        <v>501</v>
      </c>
      <c r="M38" s="3"/>
    </row>
    <row r="39" spans="1:13" s="24" customFormat="1" ht="23.25" customHeight="1" x14ac:dyDescent="0.2">
      <c r="A39" s="151"/>
      <c r="B39" s="26">
        <v>33</v>
      </c>
      <c r="C39" s="26" t="s">
        <v>113</v>
      </c>
      <c r="D39" s="179" t="s">
        <v>74</v>
      </c>
      <c r="E39" s="180" t="s">
        <v>114</v>
      </c>
      <c r="F39" s="181" t="s">
        <v>37</v>
      </c>
      <c r="G39" s="182">
        <v>203580</v>
      </c>
      <c r="H39" s="183">
        <v>43358</v>
      </c>
      <c r="I39" s="184" t="s">
        <v>85</v>
      </c>
      <c r="J39" s="184" t="s">
        <v>49</v>
      </c>
      <c r="K39" s="180"/>
      <c r="L39" s="184" t="s">
        <v>501</v>
      </c>
      <c r="M39" s="3"/>
    </row>
    <row r="40" spans="1:13" s="24" customFormat="1" ht="23.25" customHeight="1" x14ac:dyDescent="0.2">
      <c r="A40" s="151"/>
      <c r="B40" s="26">
        <v>34</v>
      </c>
      <c r="C40" s="26" t="s">
        <v>115</v>
      </c>
      <c r="D40" s="179" t="s">
        <v>74</v>
      </c>
      <c r="E40" s="180" t="s">
        <v>116</v>
      </c>
      <c r="F40" s="181" t="s">
        <v>37</v>
      </c>
      <c r="G40" s="182">
        <v>202800</v>
      </c>
      <c r="H40" s="183">
        <v>43358</v>
      </c>
      <c r="I40" s="184" t="s">
        <v>90</v>
      </c>
      <c r="J40" s="184" t="s">
        <v>49</v>
      </c>
      <c r="K40" s="180"/>
      <c r="L40" s="184" t="s">
        <v>501</v>
      </c>
      <c r="M40" s="3"/>
    </row>
    <row r="41" spans="1:13" s="24" customFormat="1" ht="23.25" customHeight="1" x14ac:dyDescent="0.35">
      <c r="A41" s="151"/>
      <c r="B41" s="26">
        <v>35</v>
      </c>
      <c r="C41" s="26" t="s">
        <v>117</v>
      </c>
      <c r="D41" s="179" t="s">
        <v>74</v>
      </c>
      <c r="E41" s="180" t="s">
        <v>118</v>
      </c>
      <c r="F41" s="181" t="s">
        <v>37</v>
      </c>
      <c r="G41" s="182">
        <v>202800</v>
      </c>
      <c r="H41" s="183">
        <v>43358</v>
      </c>
      <c r="I41" s="184"/>
      <c r="J41" s="184"/>
      <c r="K41" s="185" t="s">
        <v>25</v>
      </c>
      <c r="L41" s="184" t="s">
        <v>501</v>
      </c>
      <c r="M41" s="3"/>
    </row>
    <row r="42" spans="1:13" s="24" customFormat="1" ht="23.25" customHeight="1" x14ac:dyDescent="0.35">
      <c r="A42" s="151"/>
      <c r="B42" s="26">
        <v>36</v>
      </c>
      <c r="C42" s="26" t="s">
        <v>119</v>
      </c>
      <c r="D42" s="179" t="s">
        <v>74</v>
      </c>
      <c r="E42" s="180" t="s">
        <v>120</v>
      </c>
      <c r="F42" s="181" t="s">
        <v>37</v>
      </c>
      <c r="G42" s="182">
        <v>196560</v>
      </c>
      <c r="H42" s="183">
        <v>43358</v>
      </c>
      <c r="I42" s="184"/>
      <c r="J42" s="184"/>
      <c r="K42" s="185" t="s">
        <v>25</v>
      </c>
      <c r="L42" s="184" t="s">
        <v>501</v>
      </c>
      <c r="M42" s="3"/>
    </row>
    <row r="43" spans="1:13" s="24" customFormat="1" ht="23.25" customHeight="1" x14ac:dyDescent="0.35">
      <c r="A43" s="151"/>
      <c r="B43" s="26">
        <v>37</v>
      </c>
      <c r="C43" s="26" t="s">
        <v>121</v>
      </c>
      <c r="D43" s="179" t="s">
        <v>74</v>
      </c>
      <c r="E43" s="180" t="s">
        <v>122</v>
      </c>
      <c r="F43" s="181" t="s">
        <v>37</v>
      </c>
      <c r="G43" s="182">
        <v>197340</v>
      </c>
      <c r="H43" s="183">
        <v>43358</v>
      </c>
      <c r="I43" s="184"/>
      <c r="J43" s="184"/>
      <c r="K43" s="185" t="s">
        <v>25</v>
      </c>
      <c r="L43" s="184" t="s">
        <v>501</v>
      </c>
      <c r="M43" s="3"/>
    </row>
    <row r="44" spans="1:13" s="24" customFormat="1" ht="23.25" customHeight="1" x14ac:dyDescent="0.35">
      <c r="A44" s="151"/>
      <c r="B44" s="26">
        <v>38</v>
      </c>
      <c r="C44" s="26" t="s">
        <v>123</v>
      </c>
      <c r="D44" s="179" t="s">
        <v>74</v>
      </c>
      <c r="E44" s="180" t="s">
        <v>124</v>
      </c>
      <c r="F44" s="181" t="s">
        <v>37</v>
      </c>
      <c r="G44" s="182">
        <v>203580</v>
      </c>
      <c r="H44" s="183">
        <v>43358</v>
      </c>
      <c r="I44" s="184"/>
      <c r="J44" s="184"/>
      <c r="K44" s="185" t="s">
        <v>25</v>
      </c>
      <c r="L44" s="184" t="s">
        <v>501</v>
      </c>
      <c r="M44" s="3"/>
    </row>
    <row r="45" spans="1:13" s="24" customFormat="1" ht="23.25" customHeight="1" x14ac:dyDescent="0.2">
      <c r="A45" s="151"/>
      <c r="B45" s="26">
        <v>39</v>
      </c>
      <c r="C45" s="26" t="s">
        <v>125</v>
      </c>
      <c r="D45" s="179" t="s">
        <v>74</v>
      </c>
      <c r="E45" s="180" t="s">
        <v>126</v>
      </c>
      <c r="F45" s="181" t="s">
        <v>37</v>
      </c>
      <c r="G45" s="182">
        <v>203190</v>
      </c>
      <c r="H45" s="183">
        <v>43358</v>
      </c>
      <c r="I45" s="184" t="s">
        <v>90</v>
      </c>
      <c r="J45" s="184" t="s">
        <v>49</v>
      </c>
      <c r="K45" s="180"/>
      <c r="L45" s="184" t="s">
        <v>501</v>
      </c>
      <c r="M45" s="3"/>
    </row>
    <row r="46" spans="1:13" s="24" customFormat="1" ht="23.25" customHeight="1" x14ac:dyDescent="0.2">
      <c r="A46" s="151"/>
      <c r="B46" s="26">
        <v>40</v>
      </c>
      <c r="C46" s="26" t="s">
        <v>127</v>
      </c>
      <c r="D46" s="179" t="s">
        <v>74</v>
      </c>
      <c r="E46" s="180" t="s">
        <v>128</v>
      </c>
      <c r="F46" s="181" t="s">
        <v>37</v>
      </c>
      <c r="G46" s="182">
        <v>202800</v>
      </c>
      <c r="H46" s="183">
        <v>43358</v>
      </c>
      <c r="I46" s="184" t="s">
        <v>90</v>
      </c>
      <c r="J46" s="184" t="s">
        <v>49</v>
      </c>
      <c r="K46" s="180"/>
      <c r="L46" s="184" t="s">
        <v>501</v>
      </c>
      <c r="M46" s="3"/>
    </row>
    <row r="47" spans="1:13" s="24" customFormat="1" ht="23.25" customHeight="1" x14ac:dyDescent="0.35">
      <c r="A47" s="151"/>
      <c r="B47" s="26">
        <v>41</v>
      </c>
      <c r="C47" s="26" t="s">
        <v>129</v>
      </c>
      <c r="D47" s="179" t="s">
        <v>74</v>
      </c>
      <c r="E47" s="180" t="s">
        <v>130</v>
      </c>
      <c r="F47" s="181" t="s">
        <v>37</v>
      </c>
      <c r="G47" s="182">
        <v>166310</v>
      </c>
      <c r="H47" s="183">
        <v>43358</v>
      </c>
      <c r="I47" s="184"/>
      <c r="J47" s="184"/>
      <c r="K47" s="185" t="s">
        <v>25</v>
      </c>
      <c r="L47" s="184" t="s">
        <v>501</v>
      </c>
      <c r="M47" s="3"/>
    </row>
    <row r="48" spans="1:13" s="24" customFormat="1" ht="23.25" customHeight="1" x14ac:dyDescent="0.2">
      <c r="A48" s="151"/>
      <c r="B48" s="26">
        <v>42</v>
      </c>
      <c r="C48" s="26" t="s">
        <v>131</v>
      </c>
      <c r="D48" s="179" t="s">
        <v>132</v>
      </c>
      <c r="E48" s="180" t="s">
        <v>133</v>
      </c>
      <c r="F48" s="181" t="s">
        <v>37</v>
      </c>
      <c r="G48" s="182">
        <v>1179000</v>
      </c>
      <c r="H48" s="183">
        <v>43364</v>
      </c>
      <c r="I48" s="184" t="s">
        <v>134</v>
      </c>
      <c r="J48" s="184" t="s">
        <v>21</v>
      </c>
      <c r="K48" s="180"/>
      <c r="L48" s="184" t="s">
        <v>501</v>
      </c>
      <c r="M48" s="3"/>
    </row>
    <row r="49" spans="1:13" s="24" customFormat="1" ht="23.25" customHeight="1" x14ac:dyDescent="0.2">
      <c r="A49" s="152"/>
      <c r="B49" s="31">
        <v>43</v>
      </c>
      <c r="C49" s="31" t="s">
        <v>135</v>
      </c>
      <c r="D49" s="186" t="s">
        <v>136</v>
      </c>
      <c r="E49" s="187" t="s">
        <v>137</v>
      </c>
      <c r="F49" s="188" t="s">
        <v>37</v>
      </c>
      <c r="G49" s="189">
        <v>203900</v>
      </c>
      <c r="H49" s="190">
        <v>43372</v>
      </c>
      <c r="I49" s="191" t="s">
        <v>20</v>
      </c>
      <c r="J49" s="191" t="s">
        <v>21</v>
      </c>
      <c r="K49" s="187"/>
      <c r="L49" s="191" t="s">
        <v>501</v>
      </c>
      <c r="M49" s="3">
        <f>SUM(G7:G49)</f>
        <v>18378760</v>
      </c>
    </row>
    <row r="50" spans="1:13" s="24" customFormat="1" ht="23.25" customHeight="1" x14ac:dyDescent="0.35">
      <c r="A50" s="147" t="s">
        <v>138</v>
      </c>
      <c r="B50" s="148">
        <v>44</v>
      </c>
      <c r="C50" s="153" t="s">
        <v>139</v>
      </c>
      <c r="D50" s="192" t="s">
        <v>140</v>
      </c>
      <c r="E50" s="193" t="s">
        <v>141</v>
      </c>
      <c r="F50" s="194" t="s">
        <v>142</v>
      </c>
      <c r="G50" s="195">
        <v>479000</v>
      </c>
      <c r="H50" s="196" t="s">
        <v>143</v>
      </c>
      <c r="I50" s="197" t="s">
        <v>144</v>
      </c>
      <c r="J50" s="197" t="str">
        <f>+I50</f>
        <v>12 ต.ค. 61</v>
      </c>
      <c r="K50" s="174"/>
      <c r="L50" s="178" t="s">
        <v>501</v>
      </c>
      <c r="M50" s="3"/>
    </row>
    <row r="51" spans="1:13" s="24" customFormat="1" ht="23.25" customHeight="1" x14ac:dyDescent="0.35">
      <c r="A51" s="152"/>
      <c r="B51" s="31">
        <v>45</v>
      </c>
      <c r="C51" s="154" t="s">
        <v>145</v>
      </c>
      <c r="D51" s="198" t="s">
        <v>140</v>
      </c>
      <c r="E51" s="199" t="s">
        <v>146</v>
      </c>
      <c r="F51" s="200" t="s">
        <v>147</v>
      </c>
      <c r="G51" s="201">
        <v>26466</v>
      </c>
      <c r="H51" s="202" t="s">
        <v>148</v>
      </c>
      <c r="I51" s="203" t="s">
        <v>149</v>
      </c>
      <c r="J51" s="203" t="s">
        <v>149</v>
      </c>
      <c r="K51" s="204"/>
      <c r="L51" s="258" t="s">
        <v>501</v>
      </c>
      <c r="M51" s="3">
        <f>+G50+G51</f>
        <v>505466</v>
      </c>
    </row>
    <row r="52" spans="1:13" s="24" customFormat="1" ht="23.25" customHeight="1" x14ac:dyDescent="0.35">
      <c r="A52" s="147" t="s">
        <v>150</v>
      </c>
      <c r="B52" s="148">
        <v>46</v>
      </c>
      <c r="C52" s="155" t="s">
        <v>151</v>
      </c>
      <c r="D52" s="205" t="s">
        <v>152</v>
      </c>
      <c r="E52" s="205" t="s">
        <v>153</v>
      </c>
      <c r="F52" s="206" t="s">
        <v>154</v>
      </c>
      <c r="G52" s="207">
        <v>206950</v>
      </c>
      <c r="H52" s="208" t="s">
        <v>155</v>
      </c>
      <c r="I52" s="208"/>
      <c r="J52" s="208"/>
      <c r="K52" s="209" t="s">
        <v>25</v>
      </c>
      <c r="L52" s="178" t="s">
        <v>501</v>
      </c>
      <c r="M52" s="3"/>
    </row>
    <row r="53" spans="1:13" s="24" customFormat="1" ht="23.25" customHeight="1" x14ac:dyDescent="0.35">
      <c r="A53" s="151"/>
      <c r="B53" s="26">
        <v>47</v>
      </c>
      <c r="C53" s="156" t="s">
        <v>156</v>
      </c>
      <c r="D53" s="210" t="s">
        <v>157</v>
      </c>
      <c r="E53" s="210" t="s">
        <v>158</v>
      </c>
      <c r="F53" s="211" t="s">
        <v>159</v>
      </c>
      <c r="G53" s="212">
        <v>368000</v>
      </c>
      <c r="H53" s="213" t="s">
        <v>160</v>
      </c>
      <c r="I53" s="213" t="s">
        <v>161</v>
      </c>
      <c r="J53" s="213" t="s">
        <v>161</v>
      </c>
      <c r="K53" s="214"/>
      <c r="L53" s="184" t="s">
        <v>501</v>
      </c>
      <c r="M53" s="3"/>
    </row>
    <row r="54" spans="1:13" s="24" customFormat="1" ht="23.25" customHeight="1" x14ac:dyDescent="0.35">
      <c r="A54" s="151"/>
      <c r="B54" s="26">
        <v>48</v>
      </c>
      <c r="C54" s="156" t="s">
        <v>162</v>
      </c>
      <c r="D54" s="210" t="s">
        <v>163</v>
      </c>
      <c r="E54" s="210" t="s">
        <v>164</v>
      </c>
      <c r="F54" s="211" t="s">
        <v>165</v>
      </c>
      <c r="G54" s="212">
        <v>97000</v>
      </c>
      <c r="H54" s="213" t="s">
        <v>160</v>
      </c>
      <c r="I54" s="213" t="s">
        <v>161</v>
      </c>
      <c r="J54" s="213" t="s">
        <v>161</v>
      </c>
      <c r="K54" s="214"/>
      <c r="L54" s="184" t="s">
        <v>501</v>
      </c>
      <c r="M54" s="3"/>
    </row>
    <row r="55" spans="1:13" s="24" customFormat="1" ht="23.25" customHeight="1" x14ac:dyDescent="0.35">
      <c r="A55" s="151"/>
      <c r="B55" s="26">
        <v>49</v>
      </c>
      <c r="C55" s="156" t="s">
        <v>166</v>
      </c>
      <c r="D55" s="210" t="s">
        <v>163</v>
      </c>
      <c r="E55" s="210" t="s">
        <v>167</v>
      </c>
      <c r="F55" s="211" t="s">
        <v>165</v>
      </c>
      <c r="G55" s="212">
        <v>278000</v>
      </c>
      <c r="H55" s="213" t="s">
        <v>160</v>
      </c>
      <c r="I55" s="213" t="s">
        <v>161</v>
      </c>
      <c r="J55" s="213" t="s">
        <v>161</v>
      </c>
      <c r="K55" s="215"/>
      <c r="L55" s="184" t="s">
        <v>501</v>
      </c>
      <c r="M55" s="3"/>
    </row>
    <row r="56" spans="1:13" s="24" customFormat="1" ht="23.25" customHeight="1" x14ac:dyDescent="0.35">
      <c r="A56" s="151"/>
      <c r="B56" s="26">
        <v>50</v>
      </c>
      <c r="C56" s="156" t="s">
        <v>168</v>
      </c>
      <c r="D56" s="210" t="s">
        <v>163</v>
      </c>
      <c r="E56" s="210" t="s">
        <v>169</v>
      </c>
      <c r="F56" s="211" t="s">
        <v>165</v>
      </c>
      <c r="G56" s="212">
        <v>252000</v>
      </c>
      <c r="H56" s="213" t="s">
        <v>160</v>
      </c>
      <c r="I56" s="213" t="s">
        <v>161</v>
      </c>
      <c r="J56" s="213" t="s">
        <v>161</v>
      </c>
      <c r="K56" s="214"/>
      <c r="L56" s="184" t="s">
        <v>501</v>
      </c>
      <c r="M56" s="3"/>
    </row>
    <row r="57" spans="1:13" s="24" customFormat="1" ht="23.25" customHeight="1" x14ac:dyDescent="0.35">
      <c r="A57" s="151"/>
      <c r="B57" s="26">
        <v>51</v>
      </c>
      <c r="C57" s="156" t="s">
        <v>170</v>
      </c>
      <c r="D57" s="210" t="s">
        <v>163</v>
      </c>
      <c r="E57" s="210" t="s">
        <v>171</v>
      </c>
      <c r="F57" s="211" t="s">
        <v>165</v>
      </c>
      <c r="G57" s="212">
        <v>228000</v>
      </c>
      <c r="H57" s="213" t="s">
        <v>160</v>
      </c>
      <c r="I57" s="213" t="s">
        <v>161</v>
      </c>
      <c r="J57" s="213" t="s">
        <v>161</v>
      </c>
      <c r="K57" s="214"/>
      <c r="L57" s="184" t="s">
        <v>501</v>
      </c>
      <c r="M57" s="3"/>
    </row>
    <row r="58" spans="1:13" s="24" customFormat="1" ht="23.25" customHeight="1" x14ac:dyDescent="0.35">
      <c r="A58" s="151"/>
      <c r="B58" s="26">
        <v>52</v>
      </c>
      <c r="C58" s="156" t="s">
        <v>172</v>
      </c>
      <c r="D58" s="210" t="s">
        <v>163</v>
      </c>
      <c r="E58" s="210" t="s">
        <v>173</v>
      </c>
      <c r="F58" s="211" t="s">
        <v>165</v>
      </c>
      <c r="G58" s="212">
        <v>203000</v>
      </c>
      <c r="H58" s="213" t="s">
        <v>160</v>
      </c>
      <c r="I58" s="213" t="s">
        <v>174</v>
      </c>
      <c r="J58" s="213" t="s">
        <v>174</v>
      </c>
      <c r="K58" s="214"/>
      <c r="L58" s="184" t="s">
        <v>501</v>
      </c>
      <c r="M58" s="3"/>
    </row>
    <row r="59" spans="1:13" s="24" customFormat="1" ht="23.25" customHeight="1" x14ac:dyDescent="0.35">
      <c r="A59" s="151"/>
      <c r="B59" s="26">
        <v>53</v>
      </c>
      <c r="C59" s="156" t="s">
        <v>175</v>
      </c>
      <c r="D59" s="210" t="s">
        <v>163</v>
      </c>
      <c r="E59" s="210" t="s">
        <v>176</v>
      </c>
      <c r="F59" s="211" t="s">
        <v>165</v>
      </c>
      <c r="G59" s="212">
        <v>163000</v>
      </c>
      <c r="H59" s="213" t="s">
        <v>160</v>
      </c>
      <c r="I59" s="213" t="s">
        <v>174</v>
      </c>
      <c r="J59" s="213" t="s">
        <v>174</v>
      </c>
      <c r="K59" s="215"/>
      <c r="L59" s="184" t="s">
        <v>501</v>
      </c>
      <c r="M59" s="3"/>
    </row>
    <row r="60" spans="1:13" s="24" customFormat="1" ht="23.25" customHeight="1" x14ac:dyDescent="0.35">
      <c r="A60" s="151"/>
      <c r="B60" s="26">
        <v>54</v>
      </c>
      <c r="C60" s="156" t="s">
        <v>177</v>
      </c>
      <c r="D60" s="210" t="s">
        <v>163</v>
      </c>
      <c r="E60" s="210" t="s">
        <v>178</v>
      </c>
      <c r="F60" s="211" t="s">
        <v>165</v>
      </c>
      <c r="G60" s="212">
        <v>254000</v>
      </c>
      <c r="H60" s="213" t="s">
        <v>160</v>
      </c>
      <c r="I60" s="213" t="s">
        <v>174</v>
      </c>
      <c r="J60" s="213" t="s">
        <v>174</v>
      </c>
      <c r="K60" s="215"/>
      <c r="L60" s="184" t="s">
        <v>501</v>
      </c>
      <c r="M60" s="3"/>
    </row>
    <row r="61" spans="1:13" s="24" customFormat="1" ht="23.25" customHeight="1" x14ac:dyDescent="0.35">
      <c r="A61" s="151"/>
      <c r="B61" s="26">
        <v>55</v>
      </c>
      <c r="C61" s="156" t="s">
        <v>179</v>
      </c>
      <c r="D61" s="210" t="s">
        <v>163</v>
      </c>
      <c r="E61" s="210" t="s">
        <v>180</v>
      </c>
      <c r="F61" s="211" t="s">
        <v>165</v>
      </c>
      <c r="G61" s="212">
        <v>381000</v>
      </c>
      <c r="H61" s="213" t="s">
        <v>160</v>
      </c>
      <c r="I61" s="213" t="s">
        <v>174</v>
      </c>
      <c r="J61" s="213" t="s">
        <v>174</v>
      </c>
      <c r="K61" s="215"/>
      <c r="L61" s="184" t="s">
        <v>501</v>
      </c>
      <c r="M61" s="3"/>
    </row>
    <row r="62" spans="1:13" s="24" customFormat="1" ht="23.25" customHeight="1" x14ac:dyDescent="0.35">
      <c r="A62" s="151"/>
      <c r="B62" s="26">
        <v>56</v>
      </c>
      <c r="C62" s="156" t="s">
        <v>181</v>
      </c>
      <c r="D62" s="210" t="s">
        <v>182</v>
      </c>
      <c r="E62" s="210" t="s">
        <v>183</v>
      </c>
      <c r="F62" s="211" t="s">
        <v>165</v>
      </c>
      <c r="G62" s="212">
        <v>257000</v>
      </c>
      <c r="H62" s="213" t="s">
        <v>160</v>
      </c>
      <c r="I62" s="213" t="s">
        <v>174</v>
      </c>
      <c r="J62" s="213" t="s">
        <v>174</v>
      </c>
      <c r="K62" s="214"/>
      <c r="L62" s="184" t="s">
        <v>501</v>
      </c>
      <c r="M62" s="3"/>
    </row>
    <row r="63" spans="1:13" s="24" customFormat="1" ht="23.25" customHeight="1" x14ac:dyDescent="0.35">
      <c r="A63" s="151"/>
      <c r="B63" s="26">
        <v>57</v>
      </c>
      <c r="C63" s="156" t="s">
        <v>184</v>
      </c>
      <c r="D63" s="210" t="s">
        <v>185</v>
      </c>
      <c r="E63" s="210" t="s">
        <v>186</v>
      </c>
      <c r="F63" s="211" t="s">
        <v>187</v>
      </c>
      <c r="G63" s="212">
        <v>232520</v>
      </c>
      <c r="H63" s="213" t="s">
        <v>160</v>
      </c>
      <c r="I63" s="213"/>
      <c r="J63" s="213"/>
      <c r="K63" s="216" t="s">
        <v>25</v>
      </c>
      <c r="L63" s="184" t="s">
        <v>501</v>
      </c>
      <c r="M63" s="3"/>
    </row>
    <row r="64" spans="1:13" s="24" customFormat="1" ht="23.25" customHeight="1" x14ac:dyDescent="0.35">
      <c r="A64" s="151"/>
      <c r="B64" s="26">
        <v>58</v>
      </c>
      <c r="C64" s="156" t="s">
        <v>188</v>
      </c>
      <c r="D64" s="210" t="s">
        <v>189</v>
      </c>
      <c r="E64" s="210" t="s">
        <v>190</v>
      </c>
      <c r="F64" s="211" t="s">
        <v>191</v>
      </c>
      <c r="G64" s="212">
        <v>40000</v>
      </c>
      <c r="H64" s="213" t="s">
        <v>192</v>
      </c>
      <c r="I64" s="213" t="s">
        <v>193</v>
      </c>
      <c r="J64" s="213" t="s">
        <v>194</v>
      </c>
      <c r="K64" s="214"/>
      <c r="L64" s="184" t="s">
        <v>501</v>
      </c>
      <c r="M64" s="3"/>
    </row>
    <row r="65" spans="1:13" s="24" customFormat="1" ht="23.25" customHeight="1" x14ac:dyDescent="0.35">
      <c r="A65" s="151"/>
      <c r="B65" s="26">
        <v>59</v>
      </c>
      <c r="C65" s="156" t="s">
        <v>195</v>
      </c>
      <c r="D65" s="210" t="s">
        <v>196</v>
      </c>
      <c r="E65" s="210" t="s">
        <v>197</v>
      </c>
      <c r="F65" s="211" t="s">
        <v>198</v>
      </c>
      <c r="G65" s="212">
        <v>322000</v>
      </c>
      <c r="H65" s="213" t="s">
        <v>160</v>
      </c>
      <c r="I65" s="213" t="s">
        <v>199</v>
      </c>
      <c r="J65" s="213" t="s">
        <v>199</v>
      </c>
      <c r="K65" s="215"/>
      <c r="L65" s="184" t="s">
        <v>501</v>
      </c>
      <c r="M65" s="3"/>
    </row>
    <row r="66" spans="1:13" s="24" customFormat="1" ht="23.25" customHeight="1" x14ac:dyDescent="0.35">
      <c r="A66" s="151"/>
      <c r="B66" s="26">
        <v>60</v>
      </c>
      <c r="C66" s="156" t="s">
        <v>200</v>
      </c>
      <c r="D66" s="210" t="s">
        <v>201</v>
      </c>
      <c r="E66" s="210" t="s">
        <v>202</v>
      </c>
      <c r="F66" s="211" t="s">
        <v>203</v>
      </c>
      <c r="G66" s="212">
        <v>62800</v>
      </c>
      <c r="H66" s="213" t="s">
        <v>160</v>
      </c>
      <c r="I66" s="213" t="s">
        <v>204</v>
      </c>
      <c r="J66" s="213" t="s">
        <v>204</v>
      </c>
      <c r="K66" s="215"/>
      <c r="L66" s="184" t="s">
        <v>501</v>
      </c>
      <c r="M66" s="3"/>
    </row>
    <row r="67" spans="1:13" s="24" customFormat="1" ht="23.25" customHeight="1" x14ac:dyDescent="0.35">
      <c r="A67" s="151"/>
      <c r="B67" s="26">
        <v>61</v>
      </c>
      <c r="C67" s="156" t="s">
        <v>205</v>
      </c>
      <c r="D67" s="210" t="s">
        <v>206</v>
      </c>
      <c r="E67" s="215" t="s">
        <v>207</v>
      </c>
      <c r="F67" s="211" t="s">
        <v>208</v>
      </c>
      <c r="G67" s="212">
        <v>50000</v>
      </c>
      <c r="H67" s="213" t="s">
        <v>160</v>
      </c>
      <c r="I67" s="213" t="s">
        <v>161</v>
      </c>
      <c r="J67" s="213" t="s">
        <v>161</v>
      </c>
      <c r="K67" s="215"/>
      <c r="L67" s="184" t="s">
        <v>501</v>
      </c>
      <c r="M67" s="3"/>
    </row>
    <row r="68" spans="1:13" s="24" customFormat="1" ht="23.25" customHeight="1" x14ac:dyDescent="0.35">
      <c r="A68" s="151"/>
      <c r="B68" s="26">
        <v>62</v>
      </c>
      <c r="C68" s="156" t="s">
        <v>209</v>
      </c>
      <c r="D68" s="210" t="s">
        <v>206</v>
      </c>
      <c r="E68" s="210" t="s">
        <v>210</v>
      </c>
      <c r="F68" s="211" t="s">
        <v>211</v>
      </c>
      <c r="G68" s="212">
        <v>30000</v>
      </c>
      <c r="H68" s="213" t="s">
        <v>212</v>
      </c>
      <c r="I68" s="213" t="s">
        <v>161</v>
      </c>
      <c r="J68" s="213" t="s">
        <v>161</v>
      </c>
      <c r="K68" s="215"/>
      <c r="L68" s="184" t="s">
        <v>501</v>
      </c>
      <c r="M68" s="3"/>
    </row>
    <row r="69" spans="1:13" s="24" customFormat="1" ht="23.25" customHeight="1" x14ac:dyDescent="0.35">
      <c r="A69" s="151"/>
      <c r="B69" s="26">
        <v>63</v>
      </c>
      <c r="C69" s="156" t="s">
        <v>213</v>
      </c>
      <c r="D69" s="210" t="s">
        <v>214</v>
      </c>
      <c r="E69" s="210" t="s">
        <v>215</v>
      </c>
      <c r="F69" s="211" t="s">
        <v>191</v>
      </c>
      <c r="G69" s="212">
        <v>50000</v>
      </c>
      <c r="H69" s="213" t="s">
        <v>212</v>
      </c>
      <c r="I69" s="213" t="s">
        <v>161</v>
      </c>
      <c r="J69" s="213" t="s">
        <v>161</v>
      </c>
      <c r="K69" s="215"/>
      <c r="L69" s="184" t="s">
        <v>501</v>
      </c>
      <c r="M69" s="3"/>
    </row>
    <row r="70" spans="1:13" s="24" customFormat="1" ht="23.25" customHeight="1" x14ac:dyDescent="0.35">
      <c r="A70" s="151"/>
      <c r="B70" s="26">
        <v>64</v>
      </c>
      <c r="C70" s="156" t="s">
        <v>216</v>
      </c>
      <c r="D70" s="210" t="s">
        <v>214</v>
      </c>
      <c r="E70" s="210" t="s">
        <v>217</v>
      </c>
      <c r="F70" s="211" t="s">
        <v>218</v>
      </c>
      <c r="G70" s="212">
        <v>50000</v>
      </c>
      <c r="H70" s="213" t="s">
        <v>212</v>
      </c>
      <c r="I70" s="213" t="s">
        <v>219</v>
      </c>
      <c r="J70" s="213" t="s">
        <v>219</v>
      </c>
      <c r="K70" s="214"/>
      <c r="L70" s="184" t="s">
        <v>501</v>
      </c>
      <c r="M70" s="3"/>
    </row>
    <row r="71" spans="1:13" s="24" customFormat="1" ht="23.25" customHeight="1" x14ac:dyDescent="0.35">
      <c r="A71" s="151"/>
      <c r="B71" s="26">
        <v>65</v>
      </c>
      <c r="C71" s="156" t="s">
        <v>220</v>
      </c>
      <c r="D71" s="210" t="s">
        <v>214</v>
      </c>
      <c r="E71" s="210" t="s">
        <v>221</v>
      </c>
      <c r="F71" s="211" t="s">
        <v>222</v>
      </c>
      <c r="G71" s="212">
        <v>50000</v>
      </c>
      <c r="H71" s="213" t="s">
        <v>223</v>
      </c>
      <c r="I71" s="213" t="s">
        <v>161</v>
      </c>
      <c r="J71" s="213" t="s">
        <v>161</v>
      </c>
      <c r="K71" s="215"/>
      <c r="L71" s="184" t="s">
        <v>501</v>
      </c>
      <c r="M71" s="3"/>
    </row>
    <row r="72" spans="1:13" s="24" customFormat="1" ht="23.25" customHeight="1" x14ac:dyDescent="0.35">
      <c r="A72" s="151"/>
      <c r="B72" s="26">
        <v>66</v>
      </c>
      <c r="C72" s="156" t="s">
        <v>224</v>
      </c>
      <c r="D72" s="210" t="s">
        <v>225</v>
      </c>
      <c r="E72" s="210" t="s">
        <v>226</v>
      </c>
      <c r="F72" s="211" t="s">
        <v>227</v>
      </c>
      <c r="G72" s="212">
        <v>167000</v>
      </c>
      <c r="H72" s="213" t="s">
        <v>228</v>
      </c>
      <c r="I72" s="213" t="s">
        <v>174</v>
      </c>
      <c r="J72" s="213" t="s">
        <v>174</v>
      </c>
      <c r="K72" s="215"/>
      <c r="L72" s="184" t="s">
        <v>501</v>
      </c>
      <c r="M72" s="3"/>
    </row>
    <row r="73" spans="1:13" s="24" customFormat="1" ht="23.25" customHeight="1" x14ac:dyDescent="0.35">
      <c r="A73" s="151"/>
      <c r="B73" s="26">
        <v>67</v>
      </c>
      <c r="C73" s="156" t="s">
        <v>229</v>
      </c>
      <c r="D73" s="210" t="s">
        <v>225</v>
      </c>
      <c r="E73" s="210" t="s">
        <v>230</v>
      </c>
      <c r="F73" s="211" t="s">
        <v>227</v>
      </c>
      <c r="G73" s="212">
        <v>225000</v>
      </c>
      <c r="H73" s="213" t="s">
        <v>228</v>
      </c>
      <c r="I73" s="213" t="s">
        <v>161</v>
      </c>
      <c r="J73" s="213" t="s">
        <v>161</v>
      </c>
      <c r="K73" s="215"/>
      <c r="L73" s="184" t="s">
        <v>501</v>
      </c>
      <c r="M73" s="3"/>
    </row>
    <row r="74" spans="1:13" s="24" customFormat="1" ht="23.25" customHeight="1" x14ac:dyDescent="0.35">
      <c r="A74" s="151"/>
      <c r="B74" s="26">
        <v>68</v>
      </c>
      <c r="C74" s="156" t="s">
        <v>231</v>
      </c>
      <c r="D74" s="210" t="s">
        <v>225</v>
      </c>
      <c r="E74" s="210" t="s">
        <v>232</v>
      </c>
      <c r="F74" s="211" t="s">
        <v>227</v>
      </c>
      <c r="G74" s="212">
        <v>163300</v>
      </c>
      <c r="H74" s="213" t="s">
        <v>228</v>
      </c>
      <c r="I74" s="213" t="s">
        <v>161</v>
      </c>
      <c r="J74" s="213" t="s">
        <v>161</v>
      </c>
      <c r="K74" s="215"/>
      <c r="L74" s="184" t="s">
        <v>501</v>
      </c>
      <c r="M74" s="3"/>
    </row>
    <row r="75" spans="1:13" s="24" customFormat="1" ht="23.25" customHeight="1" x14ac:dyDescent="0.35">
      <c r="A75" s="151"/>
      <c r="B75" s="26">
        <v>69</v>
      </c>
      <c r="C75" s="156" t="s">
        <v>233</v>
      </c>
      <c r="D75" s="210" t="s">
        <v>225</v>
      </c>
      <c r="E75" s="210" t="s">
        <v>234</v>
      </c>
      <c r="F75" s="211" t="s">
        <v>227</v>
      </c>
      <c r="G75" s="212">
        <v>34000</v>
      </c>
      <c r="H75" s="213" t="s">
        <v>228</v>
      </c>
      <c r="I75" s="213" t="s">
        <v>161</v>
      </c>
      <c r="J75" s="213" t="s">
        <v>161</v>
      </c>
      <c r="K75" s="215"/>
      <c r="L75" s="184" t="s">
        <v>501</v>
      </c>
      <c r="M75" s="3"/>
    </row>
    <row r="76" spans="1:13" s="24" customFormat="1" ht="23.25" customHeight="1" x14ac:dyDescent="0.35">
      <c r="A76" s="151"/>
      <c r="B76" s="26">
        <v>70</v>
      </c>
      <c r="C76" s="156" t="s">
        <v>235</v>
      </c>
      <c r="D76" s="210" t="s">
        <v>225</v>
      </c>
      <c r="E76" s="210" t="s">
        <v>236</v>
      </c>
      <c r="F76" s="211" t="s">
        <v>227</v>
      </c>
      <c r="G76" s="212">
        <v>37000</v>
      </c>
      <c r="H76" s="213" t="s">
        <v>228</v>
      </c>
      <c r="I76" s="213" t="s">
        <v>161</v>
      </c>
      <c r="J76" s="213" t="s">
        <v>161</v>
      </c>
      <c r="K76" s="214"/>
      <c r="L76" s="184" t="s">
        <v>501</v>
      </c>
      <c r="M76" s="3"/>
    </row>
    <row r="77" spans="1:13" s="24" customFormat="1" ht="23.25" customHeight="1" x14ac:dyDescent="0.35">
      <c r="A77" s="151"/>
      <c r="B77" s="26">
        <v>71</v>
      </c>
      <c r="C77" s="156" t="s">
        <v>237</v>
      </c>
      <c r="D77" s="210" t="s">
        <v>225</v>
      </c>
      <c r="E77" s="210" t="s">
        <v>238</v>
      </c>
      <c r="F77" s="211" t="s">
        <v>227</v>
      </c>
      <c r="G77" s="212">
        <v>191000</v>
      </c>
      <c r="H77" s="213" t="s">
        <v>228</v>
      </c>
      <c r="I77" s="213" t="s">
        <v>161</v>
      </c>
      <c r="J77" s="213" t="s">
        <v>161</v>
      </c>
      <c r="K77" s="215"/>
      <c r="L77" s="184" t="s">
        <v>501</v>
      </c>
      <c r="M77" s="3"/>
    </row>
    <row r="78" spans="1:13" s="24" customFormat="1" ht="23.25" customHeight="1" x14ac:dyDescent="0.35">
      <c r="A78" s="151"/>
      <c r="B78" s="26">
        <v>72</v>
      </c>
      <c r="C78" s="156" t="s">
        <v>239</v>
      </c>
      <c r="D78" s="210" t="s">
        <v>225</v>
      </c>
      <c r="E78" s="210" t="s">
        <v>240</v>
      </c>
      <c r="F78" s="211" t="s">
        <v>241</v>
      </c>
      <c r="G78" s="212">
        <v>884150</v>
      </c>
      <c r="H78" s="213" t="s">
        <v>242</v>
      </c>
      <c r="I78" s="213" t="s">
        <v>243</v>
      </c>
      <c r="J78" s="213" t="s">
        <v>243</v>
      </c>
      <c r="K78" s="214"/>
      <c r="L78" s="184" t="s">
        <v>501</v>
      </c>
      <c r="M78" s="3"/>
    </row>
    <row r="79" spans="1:13" s="24" customFormat="1" ht="23.25" customHeight="1" x14ac:dyDescent="0.35">
      <c r="A79" s="151"/>
      <c r="B79" s="26">
        <v>73</v>
      </c>
      <c r="C79" s="156" t="s">
        <v>244</v>
      </c>
      <c r="D79" s="210" t="s">
        <v>245</v>
      </c>
      <c r="E79" s="210" t="s">
        <v>246</v>
      </c>
      <c r="F79" s="211" t="s">
        <v>247</v>
      </c>
      <c r="G79" s="212">
        <v>27440</v>
      </c>
      <c r="H79" s="213" t="s">
        <v>223</v>
      </c>
      <c r="I79" s="217" t="s">
        <v>248</v>
      </c>
      <c r="J79" s="217" t="s">
        <v>248</v>
      </c>
      <c r="K79" s="214"/>
      <c r="L79" s="184" t="s">
        <v>501</v>
      </c>
      <c r="M79" s="3"/>
    </row>
    <row r="80" spans="1:13" s="24" customFormat="1" ht="23.25" customHeight="1" x14ac:dyDescent="0.35">
      <c r="A80" s="152"/>
      <c r="B80" s="31">
        <v>74</v>
      </c>
      <c r="C80" s="157" t="s">
        <v>249</v>
      </c>
      <c r="D80" s="218" t="s">
        <v>245</v>
      </c>
      <c r="E80" s="218" t="s">
        <v>250</v>
      </c>
      <c r="F80" s="219" t="s">
        <v>251</v>
      </c>
      <c r="G80" s="220">
        <v>50000</v>
      </c>
      <c r="H80" s="221" t="s">
        <v>223</v>
      </c>
      <c r="I80" s="221" t="s">
        <v>161</v>
      </c>
      <c r="J80" s="221" t="s">
        <v>161</v>
      </c>
      <c r="K80" s="222"/>
      <c r="L80" s="191" t="s">
        <v>501</v>
      </c>
      <c r="M80" s="3">
        <f>SUM(G52:G80)</f>
        <v>5354160</v>
      </c>
    </row>
    <row r="81" spans="1:24" s="25" customFormat="1" ht="23.25" customHeight="1" x14ac:dyDescent="0.35">
      <c r="A81" s="147" t="s">
        <v>252</v>
      </c>
      <c r="B81" s="148">
        <v>75</v>
      </c>
      <c r="C81" s="158" t="s">
        <v>253</v>
      </c>
      <c r="D81" s="223">
        <v>22401</v>
      </c>
      <c r="E81" s="224" t="s">
        <v>254</v>
      </c>
      <c r="F81" s="225" t="s">
        <v>255</v>
      </c>
      <c r="G81" s="226">
        <v>120960</v>
      </c>
      <c r="H81" s="223">
        <v>22462</v>
      </c>
      <c r="I81" s="227"/>
      <c r="J81" s="227"/>
      <c r="K81" s="178" t="s">
        <v>25</v>
      </c>
      <c r="L81" s="178" t="s">
        <v>501</v>
      </c>
      <c r="M81" s="3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 s="25" customFormat="1" ht="23.25" customHeight="1" x14ac:dyDescent="0.35">
      <c r="A82" s="159"/>
      <c r="B82" s="26">
        <v>76</v>
      </c>
      <c r="C82" s="160" t="s">
        <v>256</v>
      </c>
      <c r="D82" s="229">
        <v>22515</v>
      </c>
      <c r="E82" s="230" t="s">
        <v>257</v>
      </c>
      <c r="F82" s="231" t="s">
        <v>258</v>
      </c>
      <c r="G82" s="232">
        <v>282000</v>
      </c>
      <c r="H82" s="229">
        <v>22547</v>
      </c>
      <c r="I82" s="233"/>
      <c r="J82" s="233"/>
      <c r="K82" s="184" t="s">
        <v>25</v>
      </c>
      <c r="L82" s="184" t="s">
        <v>501</v>
      </c>
      <c r="M82" s="3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s="25" customFormat="1" ht="23.25" customHeight="1" x14ac:dyDescent="0.35">
      <c r="A83" s="161"/>
      <c r="B83" s="31">
        <v>77</v>
      </c>
      <c r="C83" s="162" t="s">
        <v>259</v>
      </c>
      <c r="D83" s="234">
        <v>22506</v>
      </c>
      <c r="E83" s="235" t="s">
        <v>260</v>
      </c>
      <c r="F83" s="236" t="s">
        <v>255</v>
      </c>
      <c r="G83" s="237">
        <v>69000</v>
      </c>
      <c r="H83" s="234">
        <v>22505</v>
      </c>
      <c r="I83" s="238"/>
      <c r="J83" s="238"/>
      <c r="K83" s="191" t="s">
        <v>25</v>
      </c>
      <c r="L83" s="191" t="s">
        <v>501</v>
      </c>
      <c r="M83" s="3">
        <f>+G81+G82+G83</f>
        <v>471960</v>
      </c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 s="30" customFormat="1" ht="23.25" customHeight="1" x14ac:dyDescent="0.35">
      <c r="A84" s="163" t="s">
        <v>261</v>
      </c>
      <c r="B84" s="164">
        <v>78</v>
      </c>
      <c r="C84" s="165" t="s">
        <v>262</v>
      </c>
      <c r="D84" s="239" t="s">
        <v>263</v>
      </c>
      <c r="E84" s="240" t="s">
        <v>264</v>
      </c>
      <c r="F84" s="230" t="s">
        <v>265</v>
      </c>
      <c r="G84" s="241">
        <v>277800</v>
      </c>
      <c r="H84" s="239" t="s">
        <v>266</v>
      </c>
      <c r="I84" s="239" t="s">
        <v>267</v>
      </c>
      <c r="J84" s="239" t="s">
        <v>267</v>
      </c>
      <c r="K84" s="242"/>
      <c r="L84" s="259" t="s">
        <v>501</v>
      </c>
      <c r="M84" s="3">
        <f>+G84</f>
        <v>277800</v>
      </c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 s="24" customFormat="1" ht="23.25" customHeight="1" x14ac:dyDescent="0.35">
      <c r="A85" s="147" t="s">
        <v>268</v>
      </c>
      <c r="B85" s="148">
        <v>79</v>
      </c>
      <c r="C85" s="158" t="s">
        <v>269</v>
      </c>
      <c r="D85" s="243" t="s">
        <v>270</v>
      </c>
      <c r="E85" s="224" t="s">
        <v>271</v>
      </c>
      <c r="F85" s="224" t="s">
        <v>265</v>
      </c>
      <c r="G85" s="244">
        <v>12596</v>
      </c>
      <c r="H85" s="243" t="s">
        <v>272</v>
      </c>
      <c r="I85" s="243"/>
      <c r="J85" s="243"/>
      <c r="K85" s="245" t="s">
        <v>25</v>
      </c>
      <c r="L85" s="178" t="s">
        <v>501</v>
      </c>
      <c r="M85" s="3"/>
    </row>
    <row r="86" spans="1:24" s="24" customFormat="1" ht="23.25" customHeight="1" x14ac:dyDescent="0.35">
      <c r="A86" s="151"/>
      <c r="B86" s="26">
        <v>80</v>
      </c>
      <c r="C86" s="166" t="s">
        <v>273</v>
      </c>
      <c r="D86" s="246" t="s">
        <v>274</v>
      </c>
      <c r="E86" s="230" t="s">
        <v>275</v>
      </c>
      <c r="F86" s="230" t="s">
        <v>265</v>
      </c>
      <c r="G86" s="247">
        <v>47520</v>
      </c>
      <c r="H86" s="246" t="s">
        <v>276</v>
      </c>
      <c r="I86" s="246"/>
      <c r="J86" s="246"/>
      <c r="K86" s="248" t="s">
        <v>25</v>
      </c>
      <c r="L86" s="184" t="s">
        <v>501</v>
      </c>
      <c r="M86" s="3"/>
    </row>
    <row r="87" spans="1:24" s="24" customFormat="1" ht="23.25" customHeight="1" x14ac:dyDescent="0.35">
      <c r="A87" s="151"/>
      <c r="B87" s="26">
        <v>81</v>
      </c>
      <c r="C87" s="166" t="s">
        <v>277</v>
      </c>
      <c r="D87" s="246" t="s">
        <v>274</v>
      </c>
      <c r="E87" s="230" t="s">
        <v>278</v>
      </c>
      <c r="F87" s="230" t="s">
        <v>265</v>
      </c>
      <c r="G87" s="247">
        <v>120000</v>
      </c>
      <c r="H87" s="246" t="s">
        <v>160</v>
      </c>
      <c r="I87" s="246"/>
      <c r="J87" s="246"/>
      <c r="K87" s="248" t="s">
        <v>25</v>
      </c>
      <c r="L87" s="184" t="s">
        <v>501</v>
      </c>
      <c r="M87" s="3"/>
    </row>
    <row r="88" spans="1:24" s="24" customFormat="1" ht="23.25" customHeight="1" x14ac:dyDescent="0.35">
      <c r="A88" s="151"/>
      <c r="B88" s="26">
        <v>82</v>
      </c>
      <c r="C88" s="166" t="s">
        <v>279</v>
      </c>
      <c r="D88" s="246" t="s">
        <v>274</v>
      </c>
      <c r="E88" s="230" t="s">
        <v>280</v>
      </c>
      <c r="F88" s="230" t="s">
        <v>265</v>
      </c>
      <c r="G88" s="247">
        <v>258400</v>
      </c>
      <c r="H88" s="246" t="s">
        <v>160</v>
      </c>
      <c r="I88" s="246"/>
      <c r="J88" s="246"/>
      <c r="K88" s="248" t="s">
        <v>25</v>
      </c>
      <c r="L88" s="184" t="s">
        <v>501</v>
      </c>
      <c r="M88" s="3"/>
    </row>
    <row r="89" spans="1:24" s="24" customFormat="1" ht="23.25" customHeight="1" x14ac:dyDescent="0.35">
      <c r="A89" s="152"/>
      <c r="B89" s="31">
        <v>83</v>
      </c>
      <c r="C89" s="167" t="s">
        <v>281</v>
      </c>
      <c r="D89" s="249" t="s">
        <v>282</v>
      </c>
      <c r="E89" s="235" t="s">
        <v>283</v>
      </c>
      <c r="F89" s="235" t="s">
        <v>265</v>
      </c>
      <c r="G89" s="250">
        <v>15000</v>
      </c>
      <c r="H89" s="249" t="s">
        <v>284</v>
      </c>
      <c r="I89" s="249"/>
      <c r="J89" s="249"/>
      <c r="K89" s="251" t="s">
        <v>25</v>
      </c>
      <c r="L89" s="191" t="s">
        <v>501</v>
      </c>
      <c r="M89" s="3">
        <f>SUM(G85:G89)</f>
        <v>453516</v>
      </c>
    </row>
    <row r="90" spans="1:24" s="24" customFormat="1" ht="23.25" customHeight="1" x14ac:dyDescent="0.2">
      <c r="A90" s="18" t="s">
        <v>285</v>
      </c>
      <c r="B90" s="19">
        <v>84</v>
      </c>
      <c r="C90" s="168" t="s">
        <v>286</v>
      </c>
      <c r="D90" s="252" t="s">
        <v>69</v>
      </c>
      <c r="E90" s="253" t="s">
        <v>287</v>
      </c>
      <c r="F90" s="253" t="s">
        <v>288</v>
      </c>
      <c r="G90" s="254">
        <v>73200</v>
      </c>
      <c r="H90" s="252" t="s">
        <v>289</v>
      </c>
      <c r="I90" s="252"/>
      <c r="J90" s="252"/>
      <c r="K90" s="255" t="s">
        <v>25</v>
      </c>
      <c r="L90" s="178" t="s">
        <v>501</v>
      </c>
      <c r="M90" s="3"/>
    </row>
    <row r="91" spans="1:24" s="24" customFormat="1" ht="23.25" customHeight="1" x14ac:dyDescent="0.2">
      <c r="A91" s="30"/>
      <c r="B91" s="31">
        <v>85</v>
      </c>
      <c r="C91" s="169" t="s">
        <v>290</v>
      </c>
      <c r="D91" s="256" t="s">
        <v>69</v>
      </c>
      <c r="E91" s="257" t="s">
        <v>291</v>
      </c>
      <c r="F91" s="257" t="s">
        <v>288</v>
      </c>
      <c r="G91" s="260">
        <v>73200</v>
      </c>
      <c r="H91" s="256" t="s">
        <v>289</v>
      </c>
      <c r="I91" s="256"/>
      <c r="J91" s="256"/>
      <c r="K91" s="251" t="s">
        <v>25</v>
      </c>
      <c r="L91" s="191" t="s">
        <v>501</v>
      </c>
      <c r="M91" s="3">
        <f>+G90+G91</f>
        <v>146400</v>
      </c>
    </row>
    <row r="92" spans="1:24" ht="23.25" customHeight="1" thickBot="1" x14ac:dyDescent="0.25">
      <c r="G92" s="35">
        <f>SUM(G7:G91)</f>
        <v>25588062</v>
      </c>
      <c r="M92" s="4">
        <f>SUM(M7:M91)</f>
        <v>25588062</v>
      </c>
    </row>
    <row r="93" spans="1:24" ht="21.75" thickTop="1" x14ac:dyDescent="0.2">
      <c r="G93" s="5">
        <f>+G92-[1]สรุปเกินกำหนดชำระ!E17</f>
        <v>0</v>
      </c>
      <c r="M93" s="5">
        <f>+M92-[1]สรุปเกินกำหนดชำระ!E17</f>
        <v>0</v>
      </c>
    </row>
  </sheetData>
  <mergeCells count="3">
    <mergeCell ref="A2:L2"/>
    <mergeCell ref="A3:L3"/>
    <mergeCell ref="A4:L4"/>
  </mergeCells>
  <pageMargins left="0.51181102362204722" right="0.31496062992125984" top="0.55118110236220474" bottom="0.35433070866141736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topLeftCell="D1" zoomScaleNormal="100" zoomScaleSheetLayoutView="70" workbookViewId="0">
      <selection activeCell="L11" sqref="L11"/>
    </sheetView>
  </sheetViews>
  <sheetFormatPr defaultColWidth="9.125" defaultRowHeight="21" x14ac:dyDescent="0.35"/>
  <cols>
    <col min="1" max="1" width="5.625" style="340" bestFit="1" customWidth="1"/>
    <col min="2" max="2" width="13.75" style="68" hidden="1" customWidth="1"/>
    <col min="3" max="3" width="34" style="68" customWidth="1"/>
    <col min="4" max="4" width="15.75" style="68" customWidth="1"/>
    <col min="5" max="5" width="39.5" style="68" customWidth="1"/>
    <col min="6" max="6" width="14.75" style="68" bestFit="1" customWidth="1"/>
    <col min="7" max="7" width="12.625" style="68" bestFit="1" customWidth="1"/>
    <col min="8" max="8" width="19.625" style="68" customWidth="1"/>
    <col min="9" max="9" width="20.375" style="68" customWidth="1"/>
    <col min="10" max="10" width="19.375" style="68" customWidth="1"/>
    <col min="11" max="16384" width="9.125" style="68"/>
  </cols>
  <sheetData>
    <row r="1" spans="1:10" ht="23.25" customHeight="1" x14ac:dyDescent="0.35">
      <c r="H1" s="341"/>
      <c r="I1" s="341"/>
      <c r="J1" s="340" t="s">
        <v>524</v>
      </c>
    </row>
    <row r="2" spans="1:10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</row>
    <row r="3" spans="1:10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</row>
    <row r="4" spans="1:10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</row>
    <row r="5" spans="1:10" ht="23.25" customHeight="1" x14ac:dyDescent="0.35">
      <c r="A5" s="70"/>
      <c r="B5" s="70"/>
      <c r="C5" s="70"/>
      <c r="D5" s="70"/>
      <c r="E5" s="70"/>
      <c r="F5" s="70"/>
      <c r="G5" s="70"/>
      <c r="H5" s="70"/>
      <c r="I5" s="70"/>
    </row>
    <row r="6" spans="1:10" ht="23.25" customHeight="1" x14ac:dyDescent="0.35">
      <c r="A6" s="869" t="s">
        <v>525</v>
      </c>
      <c r="B6" s="869"/>
      <c r="C6" s="869"/>
      <c r="D6" s="869"/>
      <c r="E6" s="869"/>
      <c r="F6" s="869"/>
      <c r="G6" s="869"/>
      <c r="H6" s="869"/>
      <c r="I6" s="869"/>
    </row>
    <row r="7" spans="1:10" x14ac:dyDescent="0.35">
      <c r="A7" s="846" t="s">
        <v>481</v>
      </c>
      <c r="B7" s="846" t="s">
        <v>526</v>
      </c>
      <c r="C7" s="844" t="s">
        <v>421</v>
      </c>
      <c r="D7" s="844" t="s">
        <v>508</v>
      </c>
      <c r="E7" s="844" t="s">
        <v>366</v>
      </c>
      <c r="F7" s="844" t="s">
        <v>527</v>
      </c>
      <c r="G7" s="844" t="s">
        <v>510</v>
      </c>
      <c r="H7" s="844" t="s">
        <v>514</v>
      </c>
      <c r="I7" s="844"/>
      <c r="J7" s="860" t="s">
        <v>500</v>
      </c>
    </row>
    <row r="8" spans="1:10" x14ac:dyDescent="0.35">
      <c r="A8" s="846"/>
      <c r="B8" s="846"/>
      <c r="C8" s="844"/>
      <c r="D8" s="844"/>
      <c r="E8" s="844"/>
      <c r="F8" s="844"/>
      <c r="G8" s="844"/>
      <c r="H8" s="306" t="s">
        <v>528</v>
      </c>
      <c r="I8" s="305" t="s">
        <v>371</v>
      </c>
      <c r="J8" s="861"/>
    </row>
    <row r="9" spans="1:10" ht="23.25" customHeight="1" x14ac:dyDescent="0.35">
      <c r="A9" s="342">
        <v>1</v>
      </c>
      <c r="B9" s="342">
        <v>2500700010</v>
      </c>
      <c r="C9" s="343" t="s">
        <v>529</v>
      </c>
      <c r="D9" s="344">
        <v>100000372001</v>
      </c>
      <c r="E9" s="343" t="s">
        <v>530</v>
      </c>
      <c r="F9" s="342" t="s">
        <v>531</v>
      </c>
      <c r="G9" s="345">
        <v>43243</v>
      </c>
      <c r="H9" s="346">
        <v>33431700</v>
      </c>
      <c r="I9" s="343" t="s">
        <v>532</v>
      </c>
      <c r="J9" s="343" t="s">
        <v>501</v>
      </c>
    </row>
    <row r="10" spans="1:10" ht="23.25" customHeight="1" x14ac:dyDescent="0.35">
      <c r="A10" s="347"/>
      <c r="B10" s="347"/>
      <c r="C10" s="348"/>
      <c r="D10" s="349">
        <v>100000370433</v>
      </c>
      <c r="E10" s="348" t="s">
        <v>533</v>
      </c>
      <c r="F10" s="347" t="s">
        <v>534</v>
      </c>
      <c r="G10" s="350">
        <v>43019</v>
      </c>
      <c r="H10" s="351">
        <v>24542000</v>
      </c>
      <c r="I10" s="348" t="s">
        <v>535</v>
      </c>
      <c r="J10" s="348" t="s">
        <v>501</v>
      </c>
    </row>
    <row r="11" spans="1:10" ht="23.25" customHeight="1" x14ac:dyDescent="0.35">
      <c r="A11" s="347"/>
      <c r="B11" s="347"/>
      <c r="C11" s="348"/>
      <c r="D11" s="349">
        <v>100000370434</v>
      </c>
      <c r="E11" s="348" t="s">
        <v>536</v>
      </c>
      <c r="F11" s="347" t="s">
        <v>537</v>
      </c>
      <c r="G11" s="350">
        <v>43147</v>
      </c>
      <c r="H11" s="351">
        <v>215400000</v>
      </c>
      <c r="I11" s="348" t="s">
        <v>535</v>
      </c>
      <c r="J11" s="348" t="s">
        <v>503</v>
      </c>
    </row>
    <row r="12" spans="1:10" ht="23.25" customHeight="1" x14ac:dyDescent="0.35">
      <c r="A12" s="347">
        <v>2</v>
      </c>
      <c r="B12" s="347">
        <v>2500700173</v>
      </c>
      <c r="C12" s="348" t="s">
        <v>538</v>
      </c>
      <c r="D12" s="349">
        <v>100000364157</v>
      </c>
      <c r="E12" s="348" t="s">
        <v>539</v>
      </c>
      <c r="F12" s="347" t="s">
        <v>540</v>
      </c>
      <c r="G12" s="350">
        <v>43073</v>
      </c>
      <c r="H12" s="351">
        <v>297460</v>
      </c>
      <c r="I12" s="348" t="s">
        <v>541</v>
      </c>
      <c r="J12" s="348" t="s">
        <v>501</v>
      </c>
    </row>
    <row r="13" spans="1:10" ht="23.25" customHeight="1" x14ac:dyDescent="0.35">
      <c r="A13" s="347">
        <v>3</v>
      </c>
      <c r="B13" s="347">
        <v>2500700360</v>
      </c>
      <c r="C13" s="348" t="s">
        <v>542</v>
      </c>
      <c r="D13" s="349">
        <v>100000364992</v>
      </c>
      <c r="E13" s="348" t="s">
        <v>543</v>
      </c>
      <c r="F13" s="347" t="s">
        <v>544</v>
      </c>
      <c r="G13" s="350">
        <v>43132</v>
      </c>
      <c r="H13" s="351">
        <v>17793240</v>
      </c>
      <c r="I13" s="348" t="s">
        <v>545</v>
      </c>
      <c r="J13" s="348" t="s">
        <v>503</v>
      </c>
    </row>
    <row r="14" spans="1:10" ht="23.25" customHeight="1" x14ac:dyDescent="0.35">
      <c r="A14" s="347"/>
      <c r="B14" s="348"/>
      <c r="C14" s="348"/>
      <c r="D14" s="349">
        <v>100000398154</v>
      </c>
      <c r="E14" s="348" t="s">
        <v>546</v>
      </c>
      <c r="F14" s="352" t="s">
        <v>547</v>
      </c>
      <c r="G14" s="353">
        <v>241425</v>
      </c>
      <c r="H14" s="351">
        <v>16200870</v>
      </c>
      <c r="I14" s="348" t="s">
        <v>548</v>
      </c>
      <c r="J14" s="348" t="s">
        <v>503</v>
      </c>
    </row>
    <row r="15" spans="1:10" ht="23.25" customHeight="1" x14ac:dyDescent="0.35">
      <c r="A15" s="347"/>
      <c r="B15" s="348"/>
      <c r="C15" s="348"/>
      <c r="D15" s="349">
        <v>100000398153</v>
      </c>
      <c r="E15" s="348" t="s">
        <v>549</v>
      </c>
      <c r="F15" s="352" t="s">
        <v>550</v>
      </c>
      <c r="G15" s="353">
        <v>241425</v>
      </c>
      <c r="H15" s="351">
        <v>3350769</v>
      </c>
      <c r="I15" s="348" t="s">
        <v>548</v>
      </c>
      <c r="J15" s="348" t="s">
        <v>503</v>
      </c>
    </row>
    <row r="16" spans="1:10" ht="23.25" customHeight="1" x14ac:dyDescent="0.35">
      <c r="A16" s="354"/>
      <c r="B16" s="355"/>
      <c r="C16" s="355"/>
      <c r="D16" s="356">
        <v>100000398152</v>
      </c>
      <c r="E16" s="355" t="s">
        <v>551</v>
      </c>
      <c r="F16" s="357" t="s">
        <v>552</v>
      </c>
      <c r="G16" s="358">
        <v>241396</v>
      </c>
      <c r="H16" s="359">
        <v>1984100</v>
      </c>
      <c r="I16" s="355" t="s">
        <v>548</v>
      </c>
      <c r="J16" s="355" t="s">
        <v>503</v>
      </c>
    </row>
  </sheetData>
  <mergeCells count="13">
    <mergeCell ref="G7:G8"/>
    <mergeCell ref="H7:I7"/>
    <mergeCell ref="J7:J8"/>
    <mergeCell ref="A2:I2"/>
    <mergeCell ref="A3:I3"/>
    <mergeCell ref="A4:I4"/>
    <mergeCell ref="A6:I6"/>
    <mergeCell ref="A7:A8"/>
    <mergeCell ref="B7:B8"/>
    <mergeCell ref="C7:C8"/>
    <mergeCell ref="D7:D8"/>
    <mergeCell ref="E7:E8"/>
    <mergeCell ref="F7:F8"/>
  </mergeCells>
  <pageMargins left="0.59055118110236227" right="0.19685039370078741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0"/>
  <sheetViews>
    <sheetView topLeftCell="A49" zoomScaleNormal="100" zoomScaleSheetLayoutView="100" workbookViewId="0">
      <selection activeCell="L1" sqref="L1"/>
    </sheetView>
  </sheetViews>
  <sheetFormatPr defaultColWidth="15.625" defaultRowHeight="21" x14ac:dyDescent="0.35"/>
  <cols>
    <col min="1" max="1" width="5.25" style="68" customWidth="1"/>
    <col min="2" max="2" width="24.125" style="68" customWidth="1"/>
    <col min="3" max="3" width="14" style="68" customWidth="1"/>
    <col min="4" max="4" width="37.75" style="360" customWidth="1"/>
    <col min="5" max="5" width="6.625" style="68" customWidth="1"/>
    <col min="6" max="6" width="18.25" style="68" customWidth="1"/>
    <col min="7" max="7" width="16.25" style="68" customWidth="1"/>
    <col min="8" max="8" width="11.375" style="68" bestFit="1" customWidth="1"/>
    <col min="9" max="9" width="11.875" style="68" bestFit="1" customWidth="1"/>
    <col min="10" max="10" width="16.75" style="340" customWidth="1"/>
    <col min="11" max="11" width="11.875" style="68" customWidth="1"/>
    <col min="12" max="12" width="20" style="362" customWidth="1"/>
    <col min="13" max="249" width="15.625" style="68"/>
    <col min="250" max="250" width="6.625" style="68" customWidth="1"/>
    <col min="251" max="251" width="14.875" style="68" customWidth="1"/>
    <col min="252" max="252" width="4.875" style="68" bestFit="1" customWidth="1"/>
    <col min="253" max="253" width="11.625" style="68" bestFit="1" customWidth="1"/>
    <col min="254" max="254" width="13.75" style="68" customWidth="1"/>
    <col min="255" max="255" width="39.125" style="68" customWidth="1"/>
    <col min="256" max="256" width="7.625" style="68" bestFit="1" customWidth="1"/>
    <col min="257" max="257" width="6.625" style="68" bestFit="1" customWidth="1"/>
    <col min="258" max="258" width="14.125" style="68" bestFit="1" customWidth="1"/>
    <col min="259" max="259" width="12.125" style="68" customWidth="1"/>
    <col min="260" max="260" width="10.125" style="68" bestFit="1" customWidth="1"/>
    <col min="261" max="261" width="8.125" style="68" bestFit="1" customWidth="1"/>
    <col min="262" max="262" width="10" style="68" bestFit="1" customWidth="1"/>
    <col min="263" max="263" width="11" style="68" bestFit="1" customWidth="1"/>
    <col min="264" max="264" width="8.125" style="68" bestFit="1" customWidth="1"/>
    <col min="265" max="265" width="21.125" style="68" bestFit="1" customWidth="1"/>
    <col min="266" max="266" width="7.875" style="68" customWidth="1"/>
    <col min="267" max="505" width="15.625" style="68"/>
    <col min="506" max="506" width="6.625" style="68" customWidth="1"/>
    <col min="507" max="507" width="14.875" style="68" customWidth="1"/>
    <col min="508" max="508" width="4.875" style="68" bestFit="1" customWidth="1"/>
    <col min="509" max="509" width="11.625" style="68" bestFit="1" customWidth="1"/>
    <col min="510" max="510" width="13.75" style="68" customWidth="1"/>
    <col min="511" max="511" width="39.125" style="68" customWidth="1"/>
    <col min="512" max="512" width="7.625" style="68" bestFit="1" customWidth="1"/>
    <col min="513" max="513" width="6.625" style="68" bestFit="1" customWidth="1"/>
    <col min="514" max="514" width="14.125" style="68" bestFit="1" customWidth="1"/>
    <col min="515" max="515" width="12.125" style="68" customWidth="1"/>
    <col min="516" max="516" width="10.125" style="68" bestFit="1" customWidth="1"/>
    <col min="517" max="517" width="8.125" style="68" bestFit="1" customWidth="1"/>
    <col min="518" max="518" width="10" style="68" bestFit="1" customWidth="1"/>
    <col min="519" max="519" width="11" style="68" bestFit="1" customWidth="1"/>
    <col min="520" max="520" width="8.125" style="68" bestFit="1" customWidth="1"/>
    <col min="521" max="521" width="21.125" style="68" bestFit="1" customWidth="1"/>
    <col min="522" max="522" width="7.875" style="68" customWidth="1"/>
    <col min="523" max="761" width="15.625" style="68"/>
    <col min="762" max="762" width="6.625" style="68" customWidth="1"/>
    <col min="763" max="763" width="14.875" style="68" customWidth="1"/>
    <col min="764" max="764" width="4.875" style="68" bestFit="1" customWidth="1"/>
    <col min="765" max="765" width="11.625" style="68" bestFit="1" customWidth="1"/>
    <col min="766" max="766" width="13.75" style="68" customWidth="1"/>
    <col min="767" max="767" width="39.125" style="68" customWidth="1"/>
    <col min="768" max="768" width="7.625" style="68" bestFit="1" customWidth="1"/>
    <col min="769" max="769" width="6.625" style="68" bestFit="1" customWidth="1"/>
    <col min="770" max="770" width="14.125" style="68" bestFit="1" customWidth="1"/>
    <col min="771" max="771" width="12.125" style="68" customWidth="1"/>
    <col min="772" max="772" width="10.125" style="68" bestFit="1" customWidth="1"/>
    <col min="773" max="773" width="8.125" style="68" bestFit="1" customWidth="1"/>
    <col min="774" max="774" width="10" style="68" bestFit="1" customWidth="1"/>
    <col min="775" max="775" width="11" style="68" bestFit="1" customWidth="1"/>
    <col min="776" max="776" width="8.125" style="68" bestFit="1" customWidth="1"/>
    <col min="777" max="777" width="21.125" style="68" bestFit="1" customWidth="1"/>
    <col min="778" max="778" width="7.875" style="68" customWidth="1"/>
    <col min="779" max="1017" width="15.625" style="68"/>
    <col min="1018" max="1018" width="6.625" style="68" customWidth="1"/>
    <col min="1019" max="1019" width="14.875" style="68" customWidth="1"/>
    <col min="1020" max="1020" width="4.875" style="68" bestFit="1" customWidth="1"/>
    <col min="1021" max="1021" width="11.625" style="68" bestFit="1" customWidth="1"/>
    <col min="1022" max="1022" width="13.75" style="68" customWidth="1"/>
    <col min="1023" max="1023" width="39.125" style="68" customWidth="1"/>
    <col min="1024" max="1024" width="7.625" style="68" bestFit="1" customWidth="1"/>
    <col min="1025" max="1025" width="6.625" style="68" bestFit="1" customWidth="1"/>
    <col min="1026" max="1026" width="14.125" style="68" bestFit="1" customWidth="1"/>
    <col min="1027" max="1027" width="12.125" style="68" customWidth="1"/>
    <col min="1028" max="1028" width="10.125" style="68" bestFit="1" customWidth="1"/>
    <col min="1029" max="1029" width="8.125" style="68" bestFit="1" customWidth="1"/>
    <col min="1030" max="1030" width="10" style="68" bestFit="1" customWidth="1"/>
    <col min="1031" max="1031" width="11" style="68" bestFit="1" customWidth="1"/>
    <col min="1032" max="1032" width="8.125" style="68" bestFit="1" customWidth="1"/>
    <col min="1033" max="1033" width="21.125" style="68" bestFit="1" customWidth="1"/>
    <col min="1034" max="1034" width="7.875" style="68" customWidth="1"/>
    <col min="1035" max="1273" width="15.625" style="68"/>
    <col min="1274" max="1274" width="6.625" style="68" customWidth="1"/>
    <col min="1275" max="1275" width="14.875" style="68" customWidth="1"/>
    <col min="1276" max="1276" width="4.875" style="68" bestFit="1" customWidth="1"/>
    <col min="1277" max="1277" width="11.625" style="68" bestFit="1" customWidth="1"/>
    <col min="1278" max="1278" width="13.75" style="68" customWidth="1"/>
    <col min="1279" max="1279" width="39.125" style="68" customWidth="1"/>
    <col min="1280" max="1280" width="7.625" style="68" bestFit="1" customWidth="1"/>
    <col min="1281" max="1281" width="6.625" style="68" bestFit="1" customWidth="1"/>
    <col min="1282" max="1282" width="14.125" style="68" bestFit="1" customWidth="1"/>
    <col min="1283" max="1283" width="12.125" style="68" customWidth="1"/>
    <col min="1284" max="1284" width="10.125" style="68" bestFit="1" customWidth="1"/>
    <col min="1285" max="1285" width="8.125" style="68" bestFit="1" customWidth="1"/>
    <col min="1286" max="1286" width="10" style="68" bestFit="1" customWidth="1"/>
    <col min="1287" max="1287" width="11" style="68" bestFit="1" customWidth="1"/>
    <col min="1288" max="1288" width="8.125" style="68" bestFit="1" customWidth="1"/>
    <col min="1289" max="1289" width="21.125" style="68" bestFit="1" customWidth="1"/>
    <col min="1290" max="1290" width="7.875" style="68" customWidth="1"/>
    <col min="1291" max="1529" width="15.625" style="68"/>
    <col min="1530" max="1530" width="6.625" style="68" customWidth="1"/>
    <col min="1531" max="1531" width="14.875" style="68" customWidth="1"/>
    <col min="1532" max="1532" width="4.875" style="68" bestFit="1" customWidth="1"/>
    <col min="1533" max="1533" width="11.625" style="68" bestFit="1" customWidth="1"/>
    <col min="1534" max="1534" width="13.75" style="68" customWidth="1"/>
    <col min="1535" max="1535" width="39.125" style="68" customWidth="1"/>
    <col min="1536" max="1536" width="7.625" style="68" bestFit="1" customWidth="1"/>
    <col min="1537" max="1537" width="6.625" style="68" bestFit="1" customWidth="1"/>
    <col min="1538" max="1538" width="14.125" style="68" bestFit="1" customWidth="1"/>
    <col min="1539" max="1539" width="12.125" style="68" customWidth="1"/>
    <col min="1540" max="1540" width="10.125" style="68" bestFit="1" customWidth="1"/>
    <col min="1541" max="1541" width="8.125" style="68" bestFit="1" customWidth="1"/>
    <col min="1542" max="1542" width="10" style="68" bestFit="1" customWidth="1"/>
    <col min="1543" max="1543" width="11" style="68" bestFit="1" customWidth="1"/>
    <col min="1544" max="1544" width="8.125" style="68" bestFit="1" customWidth="1"/>
    <col min="1545" max="1545" width="21.125" style="68" bestFit="1" customWidth="1"/>
    <col min="1546" max="1546" width="7.875" style="68" customWidth="1"/>
    <col min="1547" max="1785" width="15.625" style="68"/>
    <col min="1786" max="1786" width="6.625" style="68" customWidth="1"/>
    <col min="1787" max="1787" width="14.875" style="68" customWidth="1"/>
    <col min="1788" max="1788" width="4.875" style="68" bestFit="1" customWidth="1"/>
    <col min="1789" max="1789" width="11.625" style="68" bestFit="1" customWidth="1"/>
    <col min="1790" max="1790" width="13.75" style="68" customWidth="1"/>
    <col min="1791" max="1791" width="39.125" style="68" customWidth="1"/>
    <col min="1792" max="1792" width="7.625" style="68" bestFit="1" customWidth="1"/>
    <col min="1793" max="1793" width="6.625" style="68" bestFit="1" customWidth="1"/>
    <col min="1794" max="1794" width="14.125" style="68" bestFit="1" customWidth="1"/>
    <col min="1795" max="1795" width="12.125" style="68" customWidth="1"/>
    <col min="1796" max="1796" width="10.125" style="68" bestFit="1" customWidth="1"/>
    <col min="1797" max="1797" width="8.125" style="68" bestFit="1" customWidth="1"/>
    <col min="1798" max="1798" width="10" style="68" bestFit="1" customWidth="1"/>
    <col min="1799" max="1799" width="11" style="68" bestFit="1" customWidth="1"/>
    <col min="1800" max="1800" width="8.125" style="68" bestFit="1" customWidth="1"/>
    <col min="1801" max="1801" width="21.125" style="68" bestFit="1" customWidth="1"/>
    <col min="1802" max="1802" width="7.875" style="68" customWidth="1"/>
    <col min="1803" max="2041" width="15.625" style="68"/>
    <col min="2042" max="2042" width="6.625" style="68" customWidth="1"/>
    <col min="2043" max="2043" width="14.875" style="68" customWidth="1"/>
    <col min="2044" max="2044" width="4.875" style="68" bestFit="1" customWidth="1"/>
    <col min="2045" max="2045" width="11.625" style="68" bestFit="1" customWidth="1"/>
    <col min="2046" max="2046" width="13.75" style="68" customWidth="1"/>
    <col min="2047" max="2047" width="39.125" style="68" customWidth="1"/>
    <col min="2048" max="2048" width="7.625" style="68" bestFit="1" customWidth="1"/>
    <col min="2049" max="2049" width="6.625" style="68" bestFit="1" customWidth="1"/>
    <col min="2050" max="2050" width="14.125" style="68" bestFit="1" customWidth="1"/>
    <col min="2051" max="2051" width="12.125" style="68" customWidth="1"/>
    <col min="2052" max="2052" width="10.125" style="68" bestFit="1" customWidth="1"/>
    <col min="2053" max="2053" width="8.125" style="68" bestFit="1" customWidth="1"/>
    <col min="2054" max="2054" width="10" style="68" bestFit="1" customWidth="1"/>
    <col min="2055" max="2055" width="11" style="68" bestFit="1" customWidth="1"/>
    <col min="2056" max="2056" width="8.125" style="68" bestFit="1" customWidth="1"/>
    <col min="2057" max="2057" width="21.125" style="68" bestFit="1" customWidth="1"/>
    <col min="2058" max="2058" width="7.875" style="68" customWidth="1"/>
    <col min="2059" max="2297" width="15.625" style="68"/>
    <col min="2298" max="2298" width="6.625" style="68" customWidth="1"/>
    <col min="2299" max="2299" width="14.875" style="68" customWidth="1"/>
    <col min="2300" max="2300" width="4.875" style="68" bestFit="1" customWidth="1"/>
    <col min="2301" max="2301" width="11.625" style="68" bestFit="1" customWidth="1"/>
    <col min="2302" max="2302" width="13.75" style="68" customWidth="1"/>
    <col min="2303" max="2303" width="39.125" style="68" customWidth="1"/>
    <col min="2304" max="2304" width="7.625" style="68" bestFit="1" customWidth="1"/>
    <col min="2305" max="2305" width="6.625" style="68" bestFit="1" customWidth="1"/>
    <col min="2306" max="2306" width="14.125" style="68" bestFit="1" customWidth="1"/>
    <col min="2307" max="2307" width="12.125" style="68" customWidth="1"/>
    <col min="2308" max="2308" width="10.125" style="68" bestFit="1" customWidth="1"/>
    <col min="2309" max="2309" width="8.125" style="68" bestFit="1" customWidth="1"/>
    <col min="2310" max="2310" width="10" style="68" bestFit="1" customWidth="1"/>
    <col min="2311" max="2311" width="11" style="68" bestFit="1" customWidth="1"/>
    <col min="2312" max="2312" width="8.125" style="68" bestFit="1" customWidth="1"/>
    <col min="2313" max="2313" width="21.125" style="68" bestFit="1" customWidth="1"/>
    <col min="2314" max="2314" width="7.875" style="68" customWidth="1"/>
    <col min="2315" max="2553" width="15.625" style="68"/>
    <col min="2554" max="2554" width="6.625" style="68" customWidth="1"/>
    <col min="2555" max="2555" width="14.875" style="68" customWidth="1"/>
    <col min="2556" max="2556" width="4.875" style="68" bestFit="1" customWidth="1"/>
    <col min="2557" max="2557" width="11.625" style="68" bestFit="1" customWidth="1"/>
    <col min="2558" max="2558" width="13.75" style="68" customWidth="1"/>
    <col min="2559" max="2559" width="39.125" style="68" customWidth="1"/>
    <col min="2560" max="2560" width="7.625" style="68" bestFit="1" customWidth="1"/>
    <col min="2561" max="2561" width="6.625" style="68" bestFit="1" customWidth="1"/>
    <col min="2562" max="2562" width="14.125" style="68" bestFit="1" customWidth="1"/>
    <col min="2563" max="2563" width="12.125" style="68" customWidth="1"/>
    <col min="2564" max="2564" width="10.125" style="68" bestFit="1" customWidth="1"/>
    <col min="2565" max="2565" width="8.125" style="68" bestFit="1" customWidth="1"/>
    <col min="2566" max="2566" width="10" style="68" bestFit="1" customWidth="1"/>
    <col min="2567" max="2567" width="11" style="68" bestFit="1" customWidth="1"/>
    <col min="2568" max="2568" width="8.125" style="68" bestFit="1" customWidth="1"/>
    <col min="2569" max="2569" width="21.125" style="68" bestFit="1" customWidth="1"/>
    <col min="2570" max="2570" width="7.875" style="68" customWidth="1"/>
    <col min="2571" max="2809" width="15.625" style="68"/>
    <col min="2810" max="2810" width="6.625" style="68" customWidth="1"/>
    <col min="2811" max="2811" width="14.875" style="68" customWidth="1"/>
    <col min="2812" max="2812" width="4.875" style="68" bestFit="1" customWidth="1"/>
    <col min="2813" max="2813" width="11.625" style="68" bestFit="1" customWidth="1"/>
    <col min="2814" max="2814" width="13.75" style="68" customWidth="1"/>
    <col min="2815" max="2815" width="39.125" style="68" customWidth="1"/>
    <col min="2816" max="2816" width="7.625" style="68" bestFit="1" customWidth="1"/>
    <col min="2817" max="2817" width="6.625" style="68" bestFit="1" customWidth="1"/>
    <col min="2818" max="2818" width="14.125" style="68" bestFit="1" customWidth="1"/>
    <col min="2819" max="2819" width="12.125" style="68" customWidth="1"/>
    <col min="2820" max="2820" width="10.125" style="68" bestFit="1" customWidth="1"/>
    <col min="2821" max="2821" width="8.125" style="68" bestFit="1" customWidth="1"/>
    <col min="2822" max="2822" width="10" style="68" bestFit="1" customWidth="1"/>
    <col min="2823" max="2823" width="11" style="68" bestFit="1" customWidth="1"/>
    <col min="2824" max="2824" width="8.125" style="68" bestFit="1" customWidth="1"/>
    <col min="2825" max="2825" width="21.125" style="68" bestFit="1" customWidth="1"/>
    <col min="2826" max="2826" width="7.875" style="68" customWidth="1"/>
    <col min="2827" max="3065" width="15.625" style="68"/>
    <col min="3066" max="3066" width="6.625" style="68" customWidth="1"/>
    <col min="3067" max="3067" width="14.875" style="68" customWidth="1"/>
    <col min="3068" max="3068" width="4.875" style="68" bestFit="1" customWidth="1"/>
    <col min="3069" max="3069" width="11.625" style="68" bestFit="1" customWidth="1"/>
    <col min="3070" max="3070" width="13.75" style="68" customWidth="1"/>
    <col min="3071" max="3071" width="39.125" style="68" customWidth="1"/>
    <col min="3072" max="3072" width="7.625" style="68" bestFit="1" customWidth="1"/>
    <col min="3073" max="3073" width="6.625" style="68" bestFit="1" customWidth="1"/>
    <col min="3074" max="3074" width="14.125" style="68" bestFit="1" customWidth="1"/>
    <col min="3075" max="3075" width="12.125" style="68" customWidth="1"/>
    <col min="3076" max="3076" width="10.125" style="68" bestFit="1" customWidth="1"/>
    <col min="3077" max="3077" width="8.125" style="68" bestFit="1" customWidth="1"/>
    <col min="3078" max="3078" width="10" style="68" bestFit="1" customWidth="1"/>
    <col min="3079" max="3079" width="11" style="68" bestFit="1" customWidth="1"/>
    <col min="3080" max="3080" width="8.125" style="68" bestFit="1" customWidth="1"/>
    <col min="3081" max="3081" width="21.125" style="68" bestFit="1" customWidth="1"/>
    <col min="3082" max="3082" width="7.875" style="68" customWidth="1"/>
    <col min="3083" max="3321" width="15.625" style="68"/>
    <col min="3322" max="3322" width="6.625" style="68" customWidth="1"/>
    <col min="3323" max="3323" width="14.875" style="68" customWidth="1"/>
    <col min="3324" max="3324" width="4.875" style="68" bestFit="1" customWidth="1"/>
    <col min="3325" max="3325" width="11.625" style="68" bestFit="1" customWidth="1"/>
    <col min="3326" max="3326" width="13.75" style="68" customWidth="1"/>
    <col min="3327" max="3327" width="39.125" style="68" customWidth="1"/>
    <col min="3328" max="3328" width="7.625" style="68" bestFit="1" customWidth="1"/>
    <col min="3329" max="3329" width="6.625" style="68" bestFit="1" customWidth="1"/>
    <col min="3330" max="3330" width="14.125" style="68" bestFit="1" customWidth="1"/>
    <col min="3331" max="3331" width="12.125" style="68" customWidth="1"/>
    <col min="3332" max="3332" width="10.125" style="68" bestFit="1" customWidth="1"/>
    <col min="3333" max="3333" width="8.125" style="68" bestFit="1" customWidth="1"/>
    <col min="3334" max="3334" width="10" style="68" bestFit="1" customWidth="1"/>
    <col min="3335" max="3335" width="11" style="68" bestFit="1" customWidth="1"/>
    <col min="3336" max="3336" width="8.125" style="68" bestFit="1" customWidth="1"/>
    <col min="3337" max="3337" width="21.125" style="68" bestFit="1" customWidth="1"/>
    <col min="3338" max="3338" width="7.875" style="68" customWidth="1"/>
    <col min="3339" max="3577" width="15.625" style="68"/>
    <col min="3578" max="3578" width="6.625" style="68" customWidth="1"/>
    <col min="3579" max="3579" width="14.875" style="68" customWidth="1"/>
    <col min="3580" max="3580" width="4.875" style="68" bestFit="1" customWidth="1"/>
    <col min="3581" max="3581" width="11.625" style="68" bestFit="1" customWidth="1"/>
    <col min="3582" max="3582" width="13.75" style="68" customWidth="1"/>
    <col min="3583" max="3583" width="39.125" style="68" customWidth="1"/>
    <col min="3584" max="3584" width="7.625" style="68" bestFit="1" customWidth="1"/>
    <col min="3585" max="3585" width="6.625" style="68" bestFit="1" customWidth="1"/>
    <col min="3586" max="3586" width="14.125" style="68" bestFit="1" customWidth="1"/>
    <col min="3587" max="3587" width="12.125" style="68" customWidth="1"/>
    <col min="3588" max="3588" width="10.125" style="68" bestFit="1" customWidth="1"/>
    <col min="3589" max="3589" width="8.125" style="68" bestFit="1" customWidth="1"/>
    <col min="3590" max="3590" width="10" style="68" bestFit="1" customWidth="1"/>
    <col min="3591" max="3591" width="11" style="68" bestFit="1" customWidth="1"/>
    <col min="3592" max="3592" width="8.125" style="68" bestFit="1" customWidth="1"/>
    <col min="3593" max="3593" width="21.125" style="68" bestFit="1" customWidth="1"/>
    <col min="3594" max="3594" width="7.875" style="68" customWidth="1"/>
    <col min="3595" max="3833" width="15.625" style="68"/>
    <col min="3834" max="3834" width="6.625" style="68" customWidth="1"/>
    <col min="3835" max="3835" width="14.875" style="68" customWidth="1"/>
    <col min="3836" max="3836" width="4.875" style="68" bestFit="1" customWidth="1"/>
    <col min="3837" max="3837" width="11.625" style="68" bestFit="1" customWidth="1"/>
    <col min="3838" max="3838" width="13.75" style="68" customWidth="1"/>
    <col min="3839" max="3839" width="39.125" style="68" customWidth="1"/>
    <col min="3840" max="3840" width="7.625" style="68" bestFit="1" customWidth="1"/>
    <col min="3841" max="3841" width="6.625" style="68" bestFit="1" customWidth="1"/>
    <col min="3842" max="3842" width="14.125" style="68" bestFit="1" customWidth="1"/>
    <col min="3843" max="3843" width="12.125" style="68" customWidth="1"/>
    <col min="3844" max="3844" width="10.125" style="68" bestFit="1" customWidth="1"/>
    <col min="3845" max="3845" width="8.125" style="68" bestFit="1" customWidth="1"/>
    <col min="3846" max="3846" width="10" style="68" bestFit="1" customWidth="1"/>
    <col min="3847" max="3847" width="11" style="68" bestFit="1" customWidth="1"/>
    <col min="3848" max="3848" width="8.125" style="68" bestFit="1" customWidth="1"/>
    <col min="3849" max="3849" width="21.125" style="68" bestFit="1" customWidth="1"/>
    <col min="3850" max="3850" width="7.875" style="68" customWidth="1"/>
    <col min="3851" max="4089" width="15.625" style="68"/>
    <col min="4090" max="4090" width="6.625" style="68" customWidth="1"/>
    <col min="4091" max="4091" width="14.875" style="68" customWidth="1"/>
    <col min="4092" max="4092" width="4.875" style="68" bestFit="1" customWidth="1"/>
    <col min="4093" max="4093" width="11.625" style="68" bestFit="1" customWidth="1"/>
    <col min="4094" max="4094" width="13.75" style="68" customWidth="1"/>
    <col min="4095" max="4095" width="39.125" style="68" customWidth="1"/>
    <col min="4096" max="4096" width="7.625" style="68" bestFit="1" customWidth="1"/>
    <col min="4097" max="4097" width="6.625" style="68" bestFit="1" customWidth="1"/>
    <col min="4098" max="4098" width="14.125" style="68" bestFit="1" customWidth="1"/>
    <col min="4099" max="4099" width="12.125" style="68" customWidth="1"/>
    <col min="4100" max="4100" width="10.125" style="68" bestFit="1" customWidth="1"/>
    <col min="4101" max="4101" width="8.125" style="68" bestFit="1" customWidth="1"/>
    <col min="4102" max="4102" width="10" style="68" bestFit="1" customWidth="1"/>
    <col min="4103" max="4103" width="11" style="68" bestFit="1" customWidth="1"/>
    <col min="4104" max="4104" width="8.125" style="68" bestFit="1" customWidth="1"/>
    <col min="4105" max="4105" width="21.125" style="68" bestFit="1" customWidth="1"/>
    <col min="4106" max="4106" width="7.875" style="68" customWidth="1"/>
    <col min="4107" max="4345" width="15.625" style="68"/>
    <col min="4346" max="4346" width="6.625" style="68" customWidth="1"/>
    <col min="4347" max="4347" width="14.875" style="68" customWidth="1"/>
    <col min="4348" max="4348" width="4.875" style="68" bestFit="1" customWidth="1"/>
    <col min="4349" max="4349" width="11.625" style="68" bestFit="1" customWidth="1"/>
    <col min="4350" max="4350" width="13.75" style="68" customWidth="1"/>
    <col min="4351" max="4351" width="39.125" style="68" customWidth="1"/>
    <col min="4352" max="4352" width="7.625" style="68" bestFit="1" customWidth="1"/>
    <col min="4353" max="4353" width="6.625" style="68" bestFit="1" customWidth="1"/>
    <col min="4354" max="4354" width="14.125" style="68" bestFit="1" customWidth="1"/>
    <col min="4355" max="4355" width="12.125" style="68" customWidth="1"/>
    <col min="4356" max="4356" width="10.125" style="68" bestFit="1" customWidth="1"/>
    <col min="4357" max="4357" width="8.125" style="68" bestFit="1" customWidth="1"/>
    <col min="4358" max="4358" width="10" style="68" bestFit="1" customWidth="1"/>
    <col min="4359" max="4359" width="11" style="68" bestFit="1" customWidth="1"/>
    <col min="4360" max="4360" width="8.125" style="68" bestFit="1" customWidth="1"/>
    <col min="4361" max="4361" width="21.125" style="68" bestFit="1" customWidth="1"/>
    <col min="4362" max="4362" width="7.875" style="68" customWidth="1"/>
    <col min="4363" max="4601" width="15.625" style="68"/>
    <col min="4602" max="4602" width="6.625" style="68" customWidth="1"/>
    <col min="4603" max="4603" width="14.875" style="68" customWidth="1"/>
    <col min="4604" max="4604" width="4.875" style="68" bestFit="1" customWidth="1"/>
    <col min="4605" max="4605" width="11.625" style="68" bestFit="1" customWidth="1"/>
    <col min="4606" max="4606" width="13.75" style="68" customWidth="1"/>
    <col min="4607" max="4607" width="39.125" style="68" customWidth="1"/>
    <col min="4608" max="4608" width="7.625" style="68" bestFit="1" customWidth="1"/>
    <col min="4609" max="4609" width="6.625" style="68" bestFit="1" customWidth="1"/>
    <col min="4610" max="4610" width="14.125" style="68" bestFit="1" customWidth="1"/>
    <col min="4611" max="4611" width="12.125" style="68" customWidth="1"/>
    <col min="4612" max="4612" width="10.125" style="68" bestFit="1" customWidth="1"/>
    <col min="4613" max="4613" width="8.125" style="68" bestFit="1" customWidth="1"/>
    <col min="4614" max="4614" width="10" style="68" bestFit="1" customWidth="1"/>
    <col min="4615" max="4615" width="11" style="68" bestFit="1" customWidth="1"/>
    <col min="4616" max="4616" width="8.125" style="68" bestFit="1" customWidth="1"/>
    <col min="4617" max="4617" width="21.125" style="68" bestFit="1" customWidth="1"/>
    <col min="4618" max="4618" width="7.875" style="68" customWidth="1"/>
    <col min="4619" max="4857" width="15.625" style="68"/>
    <col min="4858" max="4858" width="6.625" style="68" customWidth="1"/>
    <col min="4859" max="4859" width="14.875" style="68" customWidth="1"/>
    <col min="4860" max="4860" width="4.875" style="68" bestFit="1" customWidth="1"/>
    <col min="4861" max="4861" width="11.625" style="68" bestFit="1" customWidth="1"/>
    <col min="4862" max="4862" width="13.75" style="68" customWidth="1"/>
    <col min="4863" max="4863" width="39.125" style="68" customWidth="1"/>
    <col min="4864" max="4864" width="7.625" style="68" bestFit="1" customWidth="1"/>
    <col min="4865" max="4865" width="6.625" style="68" bestFit="1" customWidth="1"/>
    <col min="4866" max="4866" width="14.125" style="68" bestFit="1" customWidth="1"/>
    <col min="4867" max="4867" width="12.125" style="68" customWidth="1"/>
    <col min="4868" max="4868" width="10.125" style="68" bestFit="1" customWidth="1"/>
    <col min="4869" max="4869" width="8.125" style="68" bestFit="1" customWidth="1"/>
    <col min="4870" max="4870" width="10" style="68" bestFit="1" customWidth="1"/>
    <col min="4871" max="4871" width="11" style="68" bestFit="1" customWidth="1"/>
    <col min="4872" max="4872" width="8.125" style="68" bestFit="1" customWidth="1"/>
    <col min="4873" max="4873" width="21.125" style="68" bestFit="1" customWidth="1"/>
    <col min="4874" max="4874" width="7.875" style="68" customWidth="1"/>
    <col min="4875" max="5113" width="15.625" style="68"/>
    <col min="5114" max="5114" width="6.625" style="68" customWidth="1"/>
    <col min="5115" max="5115" width="14.875" style="68" customWidth="1"/>
    <col min="5116" max="5116" width="4.875" style="68" bestFit="1" customWidth="1"/>
    <col min="5117" max="5117" width="11.625" style="68" bestFit="1" customWidth="1"/>
    <col min="5118" max="5118" width="13.75" style="68" customWidth="1"/>
    <col min="5119" max="5119" width="39.125" style="68" customWidth="1"/>
    <col min="5120" max="5120" width="7.625" style="68" bestFit="1" customWidth="1"/>
    <col min="5121" max="5121" width="6.625" style="68" bestFit="1" customWidth="1"/>
    <col min="5122" max="5122" width="14.125" style="68" bestFit="1" customWidth="1"/>
    <col min="5123" max="5123" width="12.125" style="68" customWidth="1"/>
    <col min="5124" max="5124" width="10.125" style="68" bestFit="1" customWidth="1"/>
    <col min="5125" max="5125" width="8.125" style="68" bestFit="1" customWidth="1"/>
    <col min="5126" max="5126" width="10" style="68" bestFit="1" customWidth="1"/>
    <col min="5127" max="5127" width="11" style="68" bestFit="1" customWidth="1"/>
    <col min="5128" max="5128" width="8.125" style="68" bestFit="1" customWidth="1"/>
    <col min="5129" max="5129" width="21.125" style="68" bestFit="1" customWidth="1"/>
    <col min="5130" max="5130" width="7.875" style="68" customWidth="1"/>
    <col min="5131" max="5369" width="15.625" style="68"/>
    <col min="5370" max="5370" width="6.625" style="68" customWidth="1"/>
    <col min="5371" max="5371" width="14.875" style="68" customWidth="1"/>
    <col min="5372" max="5372" width="4.875" style="68" bestFit="1" customWidth="1"/>
    <col min="5373" max="5373" width="11.625" style="68" bestFit="1" customWidth="1"/>
    <col min="5374" max="5374" width="13.75" style="68" customWidth="1"/>
    <col min="5375" max="5375" width="39.125" style="68" customWidth="1"/>
    <col min="5376" max="5376" width="7.625" style="68" bestFit="1" customWidth="1"/>
    <col min="5377" max="5377" width="6.625" style="68" bestFit="1" customWidth="1"/>
    <col min="5378" max="5378" width="14.125" style="68" bestFit="1" customWidth="1"/>
    <col min="5379" max="5379" width="12.125" style="68" customWidth="1"/>
    <col min="5380" max="5380" width="10.125" style="68" bestFit="1" customWidth="1"/>
    <col min="5381" max="5381" width="8.125" style="68" bestFit="1" customWidth="1"/>
    <col min="5382" max="5382" width="10" style="68" bestFit="1" customWidth="1"/>
    <col min="5383" max="5383" width="11" style="68" bestFit="1" customWidth="1"/>
    <col min="5384" max="5384" width="8.125" style="68" bestFit="1" customWidth="1"/>
    <col min="5385" max="5385" width="21.125" style="68" bestFit="1" customWidth="1"/>
    <col min="5386" max="5386" width="7.875" style="68" customWidth="1"/>
    <col min="5387" max="5625" width="15.625" style="68"/>
    <col min="5626" max="5626" width="6.625" style="68" customWidth="1"/>
    <col min="5627" max="5627" width="14.875" style="68" customWidth="1"/>
    <col min="5628" max="5628" width="4.875" style="68" bestFit="1" customWidth="1"/>
    <col min="5629" max="5629" width="11.625" style="68" bestFit="1" customWidth="1"/>
    <col min="5630" max="5630" width="13.75" style="68" customWidth="1"/>
    <col min="5631" max="5631" width="39.125" style="68" customWidth="1"/>
    <col min="5632" max="5632" width="7.625" style="68" bestFit="1" customWidth="1"/>
    <col min="5633" max="5633" width="6.625" style="68" bestFit="1" customWidth="1"/>
    <col min="5634" max="5634" width="14.125" style="68" bestFit="1" customWidth="1"/>
    <col min="5635" max="5635" width="12.125" style="68" customWidth="1"/>
    <col min="5636" max="5636" width="10.125" style="68" bestFit="1" customWidth="1"/>
    <col min="5637" max="5637" width="8.125" style="68" bestFit="1" customWidth="1"/>
    <col min="5638" max="5638" width="10" style="68" bestFit="1" customWidth="1"/>
    <col min="5639" max="5639" width="11" style="68" bestFit="1" customWidth="1"/>
    <col min="5640" max="5640" width="8.125" style="68" bestFit="1" customWidth="1"/>
    <col min="5641" max="5641" width="21.125" style="68" bestFit="1" customWidth="1"/>
    <col min="5642" max="5642" width="7.875" style="68" customWidth="1"/>
    <col min="5643" max="5881" width="15.625" style="68"/>
    <col min="5882" max="5882" width="6.625" style="68" customWidth="1"/>
    <col min="5883" max="5883" width="14.875" style="68" customWidth="1"/>
    <col min="5884" max="5884" width="4.875" style="68" bestFit="1" customWidth="1"/>
    <col min="5885" max="5885" width="11.625" style="68" bestFit="1" customWidth="1"/>
    <col min="5886" max="5886" width="13.75" style="68" customWidth="1"/>
    <col min="5887" max="5887" width="39.125" style="68" customWidth="1"/>
    <col min="5888" max="5888" width="7.625" style="68" bestFit="1" customWidth="1"/>
    <col min="5889" max="5889" width="6.625" style="68" bestFit="1" customWidth="1"/>
    <col min="5890" max="5890" width="14.125" style="68" bestFit="1" customWidth="1"/>
    <col min="5891" max="5891" width="12.125" style="68" customWidth="1"/>
    <col min="5892" max="5892" width="10.125" style="68" bestFit="1" customWidth="1"/>
    <col min="5893" max="5893" width="8.125" style="68" bestFit="1" customWidth="1"/>
    <col min="5894" max="5894" width="10" style="68" bestFit="1" customWidth="1"/>
    <col min="5895" max="5895" width="11" style="68" bestFit="1" customWidth="1"/>
    <col min="5896" max="5896" width="8.125" style="68" bestFit="1" customWidth="1"/>
    <col min="5897" max="5897" width="21.125" style="68" bestFit="1" customWidth="1"/>
    <col min="5898" max="5898" width="7.875" style="68" customWidth="1"/>
    <col min="5899" max="6137" width="15.625" style="68"/>
    <col min="6138" max="6138" width="6.625" style="68" customWidth="1"/>
    <col min="6139" max="6139" width="14.875" style="68" customWidth="1"/>
    <col min="6140" max="6140" width="4.875" style="68" bestFit="1" customWidth="1"/>
    <col min="6141" max="6141" width="11.625" style="68" bestFit="1" customWidth="1"/>
    <col min="6142" max="6142" width="13.75" style="68" customWidth="1"/>
    <col min="6143" max="6143" width="39.125" style="68" customWidth="1"/>
    <col min="6144" max="6144" width="7.625" style="68" bestFit="1" customWidth="1"/>
    <col min="6145" max="6145" width="6.625" style="68" bestFit="1" customWidth="1"/>
    <col min="6146" max="6146" width="14.125" style="68" bestFit="1" customWidth="1"/>
    <col min="6147" max="6147" width="12.125" style="68" customWidth="1"/>
    <col min="6148" max="6148" width="10.125" style="68" bestFit="1" customWidth="1"/>
    <col min="6149" max="6149" width="8.125" style="68" bestFit="1" customWidth="1"/>
    <col min="6150" max="6150" width="10" style="68" bestFit="1" customWidth="1"/>
    <col min="6151" max="6151" width="11" style="68" bestFit="1" customWidth="1"/>
    <col min="6152" max="6152" width="8.125" style="68" bestFit="1" customWidth="1"/>
    <col min="6153" max="6153" width="21.125" style="68" bestFit="1" customWidth="1"/>
    <col min="6154" max="6154" width="7.875" style="68" customWidth="1"/>
    <col min="6155" max="6393" width="15.625" style="68"/>
    <col min="6394" max="6394" width="6.625" style="68" customWidth="1"/>
    <col min="6395" max="6395" width="14.875" style="68" customWidth="1"/>
    <col min="6396" max="6396" width="4.875" style="68" bestFit="1" customWidth="1"/>
    <col min="6397" max="6397" width="11.625" style="68" bestFit="1" customWidth="1"/>
    <col min="6398" max="6398" width="13.75" style="68" customWidth="1"/>
    <col min="6399" max="6399" width="39.125" style="68" customWidth="1"/>
    <col min="6400" max="6400" width="7.625" style="68" bestFit="1" customWidth="1"/>
    <col min="6401" max="6401" width="6.625" style="68" bestFit="1" customWidth="1"/>
    <col min="6402" max="6402" width="14.125" style="68" bestFit="1" customWidth="1"/>
    <col min="6403" max="6403" width="12.125" style="68" customWidth="1"/>
    <col min="6404" max="6404" width="10.125" style="68" bestFit="1" customWidth="1"/>
    <col min="6405" max="6405" width="8.125" style="68" bestFit="1" customWidth="1"/>
    <col min="6406" max="6406" width="10" style="68" bestFit="1" customWidth="1"/>
    <col min="6407" max="6407" width="11" style="68" bestFit="1" customWidth="1"/>
    <col min="6408" max="6408" width="8.125" style="68" bestFit="1" customWidth="1"/>
    <col min="6409" max="6409" width="21.125" style="68" bestFit="1" customWidth="1"/>
    <col min="6410" max="6410" width="7.875" style="68" customWidth="1"/>
    <col min="6411" max="6649" width="15.625" style="68"/>
    <col min="6650" max="6650" width="6.625" style="68" customWidth="1"/>
    <col min="6651" max="6651" width="14.875" style="68" customWidth="1"/>
    <col min="6652" max="6652" width="4.875" style="68" bestFit="1" customWidth="1"/>
    <col min="6653" max="6653" width="11.625" style="68" bestFit="1" customWidth="1"/>
    <col min="6654" max="6654" width="13.75" style="68" customWidth="1"/>
    <col min="6655" max="6655" width="39.125" style="68" customWidth="1"/>
    <col min="6656" max="6656" width="7.625" style="68" bestFit="1" customWidth="1"/>
    <col min="6657" max="6657" width="6.625" style="68" bestFit="1" customWidth="1"/>
    <col min="6658" max="6658" width="14.125" style="68" bestFit="1" customWidth="1"/>
    <col min="6659" max="6659" width="12.125" style="68" customWidth="1"/>
    <col min="6660" max="6660" width="10.125" style="68" bestFit="1" customWidth="1"/>
    <col min="6661" max="6661" width="8.125" style="68" bestFit="1" customWidth="1"/>
    <col min="6662" max="6662" width="10" style="68" bestFit="1" customWidth="1"/>
    <col min="6663" max="6663" width="11" style="68" bestFit="1" customWidth="1"/>
    <col min="6664" max="6664" width="8.125" style="68" bestFit="1" customWidth="1"/>
    <col min="6665" max="6665" width="21.125" style="68" bestFit="1" customWidth="1"/>
    <col min="6666" max="6666" width="7.875" style="68" customWidth="1"/>
    <col min="6667" max="6905" width="15.625" style="68"/>
    <col min="6906" max="6906" width="6.625" style="68" customWidth="1"/>
    <col min="6907" max="6907" width="14.875" style="68" customWidth="1"/>
    <col min="6908" max="6908" width="4.875" style="68" bestFit="1" customWidth="1"/>
    <col min="6909" max="6909" width="11.625" style="68" bestFit="1" customWidth="1"/>
    <col min="6910" max="6910" width="13.75" style="68" customWidth="1"/>
    <col min="6911" max="6911" width="39.125" style="68" customWidth="1"/>
    <col min="6912" max="6912" width="7.625" style="68" bestFit="1" customWidth="1"/>
    <col min="6913" max="6913" width="6.625" style="68" bestFit="1" customWidth="1"/>
    <col min="6914" max="6914" width="14.125" style="68" bestFit="1" customWidth="1"/>
    <col min="6915" max="6915" width="12.125" style="68" customWidth="1"/>
    <col min="6916" max="6916" width="10.125" style="68" bestFit="1" customWidth="1"/>
    <col min="6917" max="6917" width="8.125" style="68" bestFit="1" customWidth="1"/>
    <col min="6918" max="6918" width="10" style="68" bestFit="1" customWidth="1"/>
    <col min="6919" max="6919" width="11" style="68" bestFit="1" customWidth="1"/>
    <col min="6920" max="6920" width="8.125" style="68" bestFit="1" customWidth="1"/>
    <col min="6921" max="6921" width="21.125" style="68" bestFit="1" customWidth="1"/>
    <col min="6922" max="6922" width="7.875" style="68" customWidth="1"/>
    <col min="6923" max="7161" width="15.625" style="68"/>
    <col min="7162" max="7162" width="6.625" style="68" customWidth="1"/>
    <col min="7163" max="7163" width="14.875" style="68" customWidth="1"/>
    <col min="7164" max="7164" width="4.875" style="68" bestFit="1" customWidth="1"/>
    <col min="7165" max="7165" width="11.625" style="68" bestFit="1" customWidth="1"/>
    <col min="7166" max="7166" width="13.75" style="68" customWidth="1"/>
    <col min="7167" max="7167" width="39.125" style="68" customWidth="1"/>
    <col min="7168" max="7168" width="7.625" style="68" bestFit="1" customWidth="1"/>
    <col min="7169" max="7169" width="6.625" style="68" bestFit="1" customWidth="1"/>
    <col min="7170" max="7170" width="14.125" style="68" bestFit="1" customWidth="1"/>
    <col min="7171" max="7171" width="12.125" style="68" customWidth="1"/>
    <col min="7172" max="7172" width="10.125" style="68" bestFit="1" customWidth="1"/>
    <col min="7173" max="7173" width="8.125" style="68" bestFit="1" customWidth="1"/>
    <col min="7174" max="7174" width="10" style="68" bestFit="1" customWidth="1"/>
    <col min="7175" max="7175" width="11" style="68" bestFit="1" customWidth="1"/>
    <col min="7176" max="7176" width="8.125" style="68" bestFit="1" customWidth="1"/>
    <col min="7177" max="7177" width="21.125" style="68" bestFit="1" customWidth="1"/>
    <col min="7178" max="7178" width="7.875" style="68" customWidth="1"/>
    <col min="7179" max="7417" width="15.625" style="68"/>
    <col min="7418" max="7418" width="6.625" style="68" customWidth="1"/>
    <col min="7419" max="7419" width="14.875" style="68" customWidth="1"/>
    <col min="7420" max="7420" width="4.875" style="68" bestFit="1" customWidth="1"/>
    <col min="7421" max="7421" width="11.625" style="68" bestFit="1" customWidth="1"/>
    <col min="7422" max="7422" width="13.75" style="68" customWidth="1"/>
    <col min="7423" max="7423" width="39.125" style="68" customWidth="1"/>
    <col min="7424" max="7424" width="7.625" style="68" bestFit="1" customWidth="1"/>
    <col min="7425" max="7425" width="6.625" style="68" bestFit="1" customWidth="1"/>
    <col min="7426" max="7426" width="14.125" style="68" bestFit="1" customWidth="1"/>
    <col min="7427" max="7427" width="12.125" style="68" customWidth="1"/>
    <col min="7428" max="7428" width="10.125" style="68" bestFit="1" customWidth="1"/>
    <col min="7429" max="7429" width="8.125" style="68" bestFit="1" customWidth="1"/>
    <col min="7430" max="7430" width="10" style="68" bestFit="1" customWidth="1"/>
    <col min="7431" max="7431" width="11" style="68" bestFit="1" customWidth="1"/>
    <col min="7432" max="7432" width="8.125" style="68" bestFit="1" customWidth="1"/>
    <col min="7433" max="7433" width="21.125" style="68" bestFit="1" customWidth="1"/>
    <col min="7434" max="7434" width="7.875" style="68" customWidth="1"/>
    <col min="7435" max="7673" width="15.625" style="68"/>
    <col min="7674" max="7674" width="6.625" style="68" customWidth="1"/>
    <col min="7675" max="7675" width="14.875" style="68" customWidth="1"/>
    <col min="7676" max="7676" width="4.875" style="68" bestFit="1" customWidth="1"/>
    <col min="7677" max="7677" width="11.625" style="68" bestFit="1" customWidth="1"/>
    <col min="7678" max="7678" width="13.75" style="68" customWidth="1"/>
    <col min="7679" max="7679" width="39.125" style="68" customWidth="1"/>
    <col min="7680" max="7680" width="7.625" style="68" bestFit="1" customWidth="1"/>
    <col min="7681" max="7681" width="6.625" style="68" bestFit="1" customWidth="1"/>
    <col min="7682" max="7682" width="14.125" style="68" bestFit="1" customWidth="1"/>
    <col min="7683" max="7683" width="12.125" style="68" customWidth="1"/>
    <col min="7684" max="7684" width="10.125" style="68" bestFit="1" customWidth="1"/>
    <col min="7685" max="7685" width="8.125" style="68" bestFit="1" customWidth="1"/>
    <col min="7686" max="7686" width="10" style="68" bestFit="1" customWidth="1"/>
    <col min="7687" max="7687" width="11" style="68" bestFit="1" customWidth="1"/>
    <col min="7688" max="7688" width="8.125" style="68" bestFit="1" customWidth="1"/>
    <col min="7689" max="7689" width="21.125" style="68" bestFit="1" customWidth="1"/>
    <col min="7690" max="7690" width="7.875" style="68" customWidth="1"/>
    <col min="7691" max="7929" width="15.625" style="68"/>
    <col min="7930" max="7930" width="6.625" style="68" customWidth="1"/>
    <col min="7931" max="7931" width="14.875" style="68" customWidth="1"/>
    <col min="7932" max="7932" width="4.875" style="68" bestFit="1" customWidth="1"/>
    <col min="7933" max="7933" width="11.625" style="68" bestFit="1" customWidth="1"/>
    <col min="7934" max="7934" width="13.75" style="68" customWidth="1"/>
    <col min="7935" max="7935" width="39.125" style="68" customWidth="1"/>
    <col min="7936" max="7936" width="7.625" style="68" bestFit="1" customWidth="1"/>
    <col min="7937" max="7937" width="6.625" style="68" bestFit="1" customWidth="1"/>
    <col min="7938" max="7938" width="14.125" style="68" bestFit="1" customWidth="1"/>
    <col min="7939" max="7939" width="12.125" style="68" customWidth="1"/>
    <col min="7940" max="7940" width="10.125" style="68" bestFit="1" customWidth="1"/>
    <col min="7941" max="7941" width="8.125" style="68" bestFit="1" customWidth="1"/>
    <col min="7942" max="7942" width="10" style="68" bestFit="1" customWidth="1"/>
    <col min="7943" max="7943" width="11" style="68" bestFit="1" customWidth="1"/>
    <col min="7944" max="7944" width="8.125" style="68" bestFit="1" customWidth="1"/>
    <col min="7945" max="7945" width="21.125" style="68" bestFit="1" customWidth="1"/>
    <col min="7946" max="7946" width="7.875" style="68" customWidth="1"/>
    <col min="7947" max="8185" width="15.625" style="68"/>
    <col min="8186" max="8186" width="6.625" style="68" customWidth="1"/>
    <col min="8187" max="8187" width="14.875" style="68" customWidth="1"/>
    <col min="8188" max="8188" width="4.875" style="68" bestFit="1" customWidth="1"/>
    <col min="8189" max="8189" width="11.625" style="68" bestFit="1" customWidth="1"/>
    <col min="8190" max="8190" width="13.75" style="68" customWidth="1"/>
    <col min="8191" max="8191" width="39.125" style="68" customWidth="1"/>
    <col min="8192" max="8192" width="7.625" style="68" bestFit="1" customWidth="1"/>
    <col min="8193" max="8193" width="6.625" style="68" bestFit="1" customWidth="1"/>
    <col min="8194" max="8194" width="14.125" style="68" bestFit="1" customWidth="1"/>
    <col min="8195" max="8195" width="12.125" style="68" customWidth="1"/>
    <col min="8196" max="8196" width="10.125" style="68" bestFit="1" customWidth="1"/>
    <col min="8197" max="8197" width="8.125" style="68" bestFit="1" customWidth="1"/>
    <col min="8198" max="8198" width="10" style="68" bestFit="1" customWidth="1"/>
    <col min="8199" max="8199" width="11" style="68" bestFit="1" customWidth="1"/>
    <col min="8200" max="8200" width="8.125" style="68" bestFit="1" customWidth="1"/>
    <col min="8201" max="8201" width="21.125" style="68" bestFit="1" customWidth="1"/>
    <col min="8202" max="8202" width="7.875" style="68" customWidth="1"/>
    <col min="8203" max="8441" width="15.625" style="68"/>
    <col min="8442" max="8442" width="6.625" style="68" customWidth="1"/>
    <col min="8443" max="8443" width="14.875" style="68" customWidth="1"/>
    <col min="8444" max="8444" width="4.875" style="68" bestFit="1" customWidth="1"/>
    <col min="8445" max="8445" width="11.625" style="68" bestFit="1" customWidth="1"/>
    <col min="8446" max="8446" width="13.75" style="68" customWidth="1"/>
    <col min="8447" max="8447" width="39.125" style="68" customWidth="1"/>
    <col min="8448" max="8448" width="7.625" style="68" bestFit="1" customWidth="1"/>
    <col min="8449" max="8449" width="6.625" style="68" bestFit="1" customWidth="1"/>
    <col min="8450" max="8450" width="14.125" style="68" bestFit="1" customWidth="1"/>
    <col min="8451" max="8451" width="12.125" style="68" customWidth="1"/>
    <col min="8452" max="8452" width="10.125" style="68" bestFit="1" customWidth="1"/>
    <col min="8453" max="8453" width="8.125" style="68" bestFit="1" customWidth="1"/>
    <col min="8454" max="8454" width="10" style="68" bestFit="1" customWidth="1"/>
    <col min="8455" max="8455" width="11" style="68" bestFit="1" customWidth="1"/>
    <col min="8456" max="8456" width="8.125" style="68" bestFit="1" customWidth="1"/>
    <col min="8457" max="8457" width="21.125" style="68" bestFit="1" customWidth="1"/>
    <col min="8458" max="8458" width="7.875" style="68" customWidth="1"/>
    <col min="8459" max="8697" width="15.625" style="68"/>
    <col min="8698" max="8698" width="6.625" style="68" customWidth="1"/>
    <col min="8699" max="8699" width="14.875" style="68" customWidth="1"/>
    <col min="8700" max="8700" width="4.875" style="68" bestFit="1" customWidth="1"/>
    <col min="8701" max="8701" width="11.625" style="68" bestFit="1" customWidth="1"/>
    <col min="8702" max="8702" width="13.75" style="68" customWidth="1"/>
    <col min="8703" max="8703" width="39.125" style="68" customWidth="1"/>
    <col min="8704" max="8704" width="7.625" style="68" bestFit="1" customWidth="1"/>
    <col min="8705" max="8705" width="6.625" style="68" bestFit="1" customWidth="1"/>
    <col min="8706" max="8706" width="14.125" style="68" bestFit="1" customWidth="1"/>
    <col min="8707" max="8707" width="12.125" style="68" customWidth="1"/>
    <col min="8708" max="8708" width="10.125" style="68" bestFit="1" customWidth="1"/>
    <col min="8709" max="8709" width="8.125" style="68" bestFit="1" customWidth="1"/>
    <col min="8710" max="8710" width="10" style="68" bestFit="1" customWidth="1"/>
    <col min="8711" max="8711" width="11" style="68" bestFit="1" customWidth="1"/>
    <col min="8712" max="8712" width="8.125" style="68" bestFit="1" customWidth="1"/>
    <col min="8713" max="8713" width="21.125" style="68" bestFit="1" customWidth="1"/>
    <col min="8714" max="8714" width="7.875" style="68" customWidth="1"/>
    <col min="8715" max="8953" width="15.625" style="68"/>
    <col min="8954" max="8954" width="6.625" style="68" customWidth="1"/>
    <col min="8955" max="8955" width="14.875" style="68" customWidth="1"/>
    <col min="8956" max="8956" width="4.875" style="68" bestFit="1" customWidth="1"/>
    <col min="8957" max="8957" width="11.625" style="68" bestFit="1" customWidth="1"/>
    <col min="8958" max="8958" width="13.75" style="68" customWidth="1"/>
    <col min="8959" max="8959" width="39.125" style="68" customWidth="1"/>
    <col min="8960" max="8960" width="7.625" style="68" bestFit="1" customWidth="1"/>
    <col min="8961" max="8961" width="6.625" style="68" bestFit="1" customWidth="1"/>
    <col min="8962" max="8962" width="14.125" style="68" bestFit="1" customWidth="1"/>
    <col min="8963" max="8963" width="12.125" style="68" customWidth="1"/>
    <col min="8964" max="8964" width="10.125" style="68" bestFit="1" customWidth="1"/>
    <col min="8965" max="8965" width="8.125" style="68" bestFit="1" customWidth="1"/>
    <col min="8966" max="8966" width="10" style="68" bestFit="1" customWidth="1"/>
    <col min="8967" max="8967" width="11" style="68" bestFit="1" customWidth="1"/>
    <col min="8968" max="8968" width="8.125" style="68" bestFit="1" customWidth="1"/>
    <col min="8969" max="8969" width="21.125" style="68" bestFit="1" customWidth="1"/>
    <col min="8970" max="8970" width="7.875" style="68" customWidth="1"/>
    <col min="8971" max="9209" width="15.625" style="68"/>
    <col min="9210" max="9210" width="6.625" style="68" customWidth="1"/>
    <col min="9211" max="9211" width="14.875" style="68" customWidth="1"/>
    <col min="9212" max="9212" width="4.875" style="68" bestFit="1" customWidth="1"/>
    <col min="9213" max="9213" width="11.625" style="68" bestFit="1" customWidth="1"/>
    <col min="9214" max="9214" width="13.75" style="68" customWidth="1"/>
    <col min="9215" max="9215" width="39.125" style="68" customWidth="1"/>
    <col min="9216" max="9216" width="7.625" style="68" bestFit="1" customWidth="1"/>
    <col min="9217" max="9217" width="6.625" style="68" bestFit="1" customWidth="1"/>
    <col min="9218" max="9218" width="14.125" style="68" bestFit="1" customWidth="1"/>
    <col min="9219" max="9219" width="12.125" style="68" customWidth="1"/>
    <col min="9220" max="9220" width="10.125" style="68" bestFit="1" customWidth="1"/>
    <col min="9221" max="9221" width="8.125" style="68" bestFit="1" customWidth="1"/>
    <col min="9222" max="9222" width="10" style="68" bestFit="1" customWidth="1"/>
    <col min="9223" max="9223" width="11" style="68" bestFit="1" customWidth="1"/>
    <col min="9224" max="9224" width="8.125" style="68" bestFit="1" customWidth="1"/>
    <col min="9225" max="9225" width="21.125" style="68" bestFit="1" customWidth="1"/>
    <col min="9226" max="9226" width="7.875" style="68" customWidth="1"/>
    <col min="9227" max="9465" width="15.625" style="68"/>
    <col min="9466" max="9466" width="6.625" style="68" customWidth="1"/>
    <col min="9467" max="9467" width="14.875" style="68" customWidth="1"/>
    <col min="9468" max="9468" width="4.875" style="68" bestFit="1" customWidth="1"/>
    <col min="9469" max="9469" width="11.625" style="68" bestFit="1" customWidth="1"/>
    <col min="9470" max="9470" width="13.75" style="68" customWidth="1"/>
    <col min="9471" max="9471" width="39.125" style="68" customWidth="1"/>
    <col min="9472" max="9472" width="7.625" style="68" bestFit="1" customWidth="1"/>
    <col min="9473" max="9473" width="6.625" style="68" bestFit="1" customWidth="1"/>
    <col min="9474" max="9474" width="14.125" style="68" bestFit="1" customWidth="1"/>
    <col min="9475" max="9475" width="12.125" style="68" customWidth="1"/>
    <col min="9476" max="9476" width="10.125" style="68" bestFit="1" customWidth="1"/>
    <col min="9477" max="9477" width="8.125" style="68" bestFit="1" customWidth="1"/>
    <col min="9478" max="9478" width="10" style="68" bestFit="1" customWidth="1"/>
    <col min="9479" max="9479" width="11" style="68" bestFit="1" customWidth="1"/>
    <col min="9480" max="9480" width="8.125" style="68" bestFit="1" customWidth="1"/>
    <col min="9481" max="9481" width="21.125" style="68" bestFit="1" customWidth="1"/>
    <col min="9482" max="9482" width="7.875" style="68" customWidth="1"/>
    <col min="9483" max="9721" width="15.625" style="68"/>
    <col min="9722" max="9722" width="6.625" style="68" customWidth="1"/>
    <col min="9723" max="9723" width="14.875" style="68" customWidth="1"/>
    <col min="9724" max="9724" width="4.875" style="68" bestFit="1" customWidth="1"/>
    <col min="9725" max="9725" width="11.625" style="68" bestFit="1" customWidth="1"/>
    <col min="9726" max="9726" width="13.75" style="68" customWidth="1"/>
    <col min="9727" max="9727" width="39.125" style="68" customWidth="1"/>
    <col min="9728" max="9728" width="7.625" style="68" bestFit="1" customWidth="1"/>
    <col min="9729" max="9729" width="6.625" style="68" bestFit="1" customWidth="1"/>
    <col min="9730" max="9730" width="14.125" style="68" bestFit="1" customWidth="1"/>
    <col min="9731" max="9731" width="12.125" style="68" customWidth="1"/>
    <col min="9732" max="9732" width="10.125" style="68" bestFit="1" customWidth="1"/>
    <col min="9733" max="9733" width="8.125" style="68" bestFit="1" customWidth="1"/>
    <col min="9734" max="9734" width="10" style="68" bestFit="1" customWidth="1"/>
    <col min="9735" max="9735" width="11" style="68" bestFit="1" customWidth="1"/>
    <col min="9736" max="9736" width="8.125" style="68" bestFit="1" customWidth="1"/>
    <col min="9737" max="9737" width="21.125" style="68" bestFit="1" customWidth="1"/>
    <col min="9738" max="9738" width="7.875" style="68" customWidth="1"/>
    <col min="9739" max="9977" width="15.625" style="68"/>
    <col min="9978" max="9978" width="6.625" style="68" customWidth="1"/>
    <col min="9979" max="9979" width="14.875" style="68" customWidth="1"/>
    <col min="9980" max="9980" width="4.875" style="68" bestFit="1" customWidth="1"/>
    <col min="9981" max="9981" width="11.625" style="68" bestFit="1" customWidth="1"/>
    <col min="9982" max="9982" width="13.75" style="68" customWidth="1"/>
    <col min="9983" max="9983" width="39.125" style="68" customWidth="1"/>
    <col min="9984" max="9984" width="7.625" style="68" bestFit="1" customWidth="1"/>
    <col min="9985" max="9985" width="6.625" style="68" bestFit="1" customWidth="1"/>
    <col min="9986" max="9986" width="14.125" style="68" bestFit="1" customWidth="1"/>
    <col min="9987" max="9987" width="12.125" style="68" customWidth="1"/>
    <col min="9988" max="9988" width="10.125" style="68" bestFit="1" customWidth="1"/>
    <col min="9989" max="9989" width="8.125" style="68" bestFit="1" customWidth="1"/>
    <col min="9990" max="9990" width="10" style="68" bestFit="1" customWidth="1"/>
    <col min="9991" max="9991" width="11" style="68" bestFit="1" customWidth="1"/>
    <col min="9992" max="9992" width="8.125" style="68" bestFit="1" customWidth="1"/>
    <col min="9993" max="9993" width="21.125" style="68" bestFit="1" customWidth="1"/>
    <col min="9994" max="9994" width="7.875" style="68" customWidth="1"/>
    <col min="9995" max="10233" width="15.625" style="68"/>
    <col min="10234" max="10234" width="6.625" style="68" customWidth="1"/>
    <col min="10235" max="10235" width="14.875" style="68" customWidth="1"/>
    <col min="10236" max="10236" width="4.875" style="68" bestFit="1" customWidth="1"/>
    <col min="10237" max="10237" width="11.625" style="68" bestFit="1" customWidth="1"/>
    <col min="10238" max="10238" width="13.75" style="68" customWidth="1"/>
    <col min="10239" max="10239" width="39.125" style="68" customWidth="1"/>
    <col min="10240" max="10240" width="7.625" style="68" bestFit="1" customWidth="1"/>
    <col min="10241" max="10241" width="6.625" style="68" bestFit="1" customWidth="1"/>
    <col min="10242" max="10242" width="14.125" style="68" bestFit="1" customWidth="1"/>
    <col min="10243" max="10243" width="12.125" style="68" customWidth="1"/>
    <col min="10244" max="10244" width="10.125" style="68" bestFit="1" customWidth="1"/>
    <col min="10245" max="10245" width="8.125" style="68" bestFit="1" customWidth="1"/>
    <col min="10246" max="10246" width="10" style="68" bestFit="1" customWidth="1"/>
    <col min="10247" max="10247" width="11" style="68" bestFit="1" customWidth="1"/>
    <col min="10248" max="10248" width="8.125" style="68" bestFit="1" customWidth="1"/>
    <col min="10249" max="10249" width="21.125" style="68" bestFit="1" customWidth="1"/>
    <col min="10250" max="10250" width="7.875" style="68" customWidth="1"/>
    <col min="10251" max="10489" width="15.625" style="68"/>
    <col min="10490" max="10490" width="6.625" style="68" customWidth="1"/>
    <col min="10491" max="10491" width="14.875" style="68" customWidth="1"/>
    <col min="10492" max="10492" width="4.875" style="68" bestFit="1" customWidth="1"/>
    <col min="10493" max="10493" width="11.625" style="68" bestFit="1" customWidth="1"/>
    <col min="10494" max="10494" width="13.75" style="68" customWidth="1"/>
    <col min="10495" max="10495" width="39.125" style="68" customWidth="1"/>
    <col min="10496" max="10496" width="7.625" style="68" bestFit="1" customWidth="1"/>
    <col min="10497" max="10497" width="6.625" style="68" bestFit="1" customWidth="1"/>
    <col min="10498" max="10498" width="14.125" style="68" bestFit="1" customWidth="1"/>
    <col min="10499" max="10499" width="12.125" style="68" customWidth="1"/>
    <col min="10500" max="10500" width="10.125" style="68" bestFit="1" customWidth="1"/>
    <col min="10501" max="10501" width="8.125" style="68" bestFit="1" customWidth="1"/>
    <col min="10502" max="10502" width="10" style="68" bestFit="1" customWidth="1"/>
    <col min="10503" max="10503" width="11" style="68" bestFit="1" customWidth="1"/>
    <col min="10504" max="10504" width="8.125" style="68" bestFit="1" customWidth="1"/>
    <col min="10505" max="10505" width="21.125" style="68" bestFit="1" customWidth="1"/>
    <col min="10506" max="10506" width="7.875" style="68" customWidth="1"/>
    <col min="10507" max="10745" width="15.625" style="68"/>
    <col min="10746" max="10746" width="6.625" style="68" customWidth="1"/>
    <col min="10747" max="10747" width="14.875" style="68" customWidth="1"/>
    <col min="10748" max="10748" width="4.875" style="68" bestFit="1" customWidth="1"/>
    <col min="10749" max="10749" width="11.625" style="68" bestFit="1" customWidth="1"/>
    <col min="10750" max="10750" width="13.75" style="68" customWidth="1"/>
    <col min="10751" max="10751" width="39.125" style="68" customWidth="1"/>
    <col min="10752" max="10752" width="7.625" style="68" bestFit="1" customWidth="1"/>
    <col min="10753" max="10753" width="6.625" style="68" bestFit="1" customWidth="1"/>
    <col min="10754" max="10754" width="14.125" style="68" bestFit="1" customWidth="1"/>
    <col min="10755" max="10755" width="12.125" style="68" customWidth="1"/>
    <col min="10756" max="10756" width="10.125" style="68" bestFit="1" customWidth="1"/>
    <col min="10757" max="10757" width="8.125" style="68" bestFit="1" customWidth="1"/>
    <col min="10758" max="10758" width="10" style="68" bestFit="1" customWidth="1"/>
    <col min="10759" max="10759" width="11" style="68" bestFit="1" customWidth="1"/>
    <col min="10760" max="10760" width="8.125" style="68" bestFit="1" customWidth="1"/>
    <col min="10761" max="10761" width="21.125" style="68" bestFit="1" customWidth="1"/>
    <col min="10762" max="10762" width="7.875" style="68" customWidth="1"/>
    <col min="10763" max="11001" width="15.625" style="68"/>
    <col min="11002" max="11002" width="6.625" style="68" customWidth="1"/>
    <col min="11003" max="11003" width="14.875" style="68" customWidth="1"/>
    <col min="11004" max="11004" width="4.875" style="68" bestFit="1" customWidth="1"/>
    <col min="11005" max="11005" width="11.625" style="68" bestFit="1" customWidth="1"/>
    <col min="11006" max="11006" width="13.75" style="68" customWidth="1"/>
    <col min="11007" max="11007" width="39.125" style="68" customWidth="1"/>
    <col min="11008" max="11008" width="7.625" style="68" bestFit="1" customWidth="1"/>
    <col min="11009" max="11009" width="6.625" style="68" bestFit="1" customWidth="1"/>
    <col min="11010" max="11010" width="14.125" style="68" bestFit="1" customWidth="1"/>
    <col min="11011" max="11011" width="12.125" style="68" customWidth="1"/>
    <col min="11012" max="11012" width="10.125" style="68" bestFit="1" customWidth="1"/>
    <col min="11013" max="11013" width="8.125" style="68" bestFit="1" customWidth="1"/>
    <col min="11014" max="11014" width="10" style="68" bestFit="1" customWidth="1"/>
    <col min="11015" max="11015" width="11" style="68" bestFit="1" customWidth="1"/>
    <col min="11016" max="11016" width="8.125" style="68" bestFit="1" customWidth="1"/>
    <col min="11017" max="11017" width="21.125" style="68" bestFit="1" customWidth="1"/>
    <col min="11018" max="11018" width="7.875" style="68" customWidth="1"/>
    <col min="11019" max="11257" width="15.625" style="68"/>
    <col min="11258" max="11258" width="6.625" style="68" customWidth="1"/>
    <col min="11259" max="11259" width="14.875" style="68" customWidth="1"/>
    <col min="11260" max="11260" width="4.875" style="68" bestFit="1" customWidth="1"/>
    <col min="11261" max="11261" width="11.625" style="68" bestFit="1" customWidth="1"/>
    <col min="11262" max="11262" width="13.75" style="68" customWidth="1"/>
    <col min="11263" max="11263" width="39.125" style="68" customWidth="1"/>
    <col min="11264" max="11264" width="7.625" style="68" bestFit="1" customWidth="1"/>
    <col min="11265" max="11265" width="6.625" style="68" bestFit="1" customWidth="1"/>
    <col min="11266" max="11266" width="14.125" style="68" bestFit="1" customWidth="1"/>
    <col min="11267" max="11267" width="12.125" style="68" customWidth="1"/>
    <col min="11268" max="11268" width="10.125" style="68" bestFit="1" customWidth="1"/>
    <col min="11269" max="11269" width="8.125" style="68" bestFit="1" customWidth="1"/>
    <col min="11270" max="11270" width="10" style="68" bestFit="1" customWidth="1"/>
    <col min="11271" max="11271" width="11" style="68" bestFit="1" customWidth="1"/>
    <col min="11272" max="11272" width="8.125" style="68" bestFit="1" customWidth="1"/>
    <col min="11273" max="11273" width="21.125" style="68" bestFit="1" customWidth="1"/>
    <col min="11274" max="11274" width="7.875" style="68" customWidth="1"/>
    <col min="11275" max="11513" width="15.625" style="68"/>
    <col min="11514" max="11514" width="6.625" style="68" customWidth="1"/>
    <col min="11515" max="11515" width="14.875" style="68" customWidth="1"/>
    <col min="11516" max="11516" width="4.875" style="68" bestFit="1" customWidth="1"/>
    <col min="11517" max="11517" width="11.625" style="68" bestFit="1" customWidth="1"/>
    <col min="11518" max="11518" width="13.75" style="68" customWidth="1"/>
    <col min="11519" max="11519" width="39.125" style="68" customWidth="1"/>
    <col min="11520" max="11520" width="7.625" style="68" bestFit="1" customWidth="1"/>
    <col min="11521" max="11521" width="6.625" style="68" bestFit="1" customWidth="1"/>
    <col min="11522" max="11522" width="14.125" style="68" bestFit="1" customWidth="1"/>
    <col min="11523" max="11523" width="12.125" style="68" customWidth="1"/>
    <col min="11524" max="11524" width="10.125" style="68" bestFit="1" customWidth="1"/>
    <col min="11525" max="11525" width="8.125" style="68" bestFit="1" customWidth="1"/>
    <col min="11526" max="11526" width="10" style="68" bestFit="1" customWidth="1"/>
    <col min="11527" max="11527" width="11" style="68" bestFit="1" customWidth="1"/>
    <col min="11528" max="11528" width="8.125" style="68" bestFit="1" customWidth="1"/>
    <col min="11529" max="11529" width="21.125" style="68" bestFit="1" customWidth="1"/>
    <col min="11530" max="11530" width="7.875" style="68" customWidth="1"/>
    <col min="11531" max="11769" width="15.625" style="68"/>
    <col min="11770" max="11770" width="6.625" style="68" customWidth="1"/>
    <col min="11771" max="11771" width="14.875" style="68" customWidth="1"/>
    <col min="11772" max="11772" width="4.875" style="68" bestFit="1" customWidth="1"/>
    <col min="11773" max="11773" width="11.625" style="68" bestFit="1" customWidth="1"/>
    <col min="11774" max="11774" width="13.75" style="68" customWidth="1"/>
    <col min="11775" max="11775" width="39.125" style="68" customWidth="1"/>
    <col min="11776" max="11776" width="7.625" style="68" bestFit="1" customWidth="1"/>
    <col min="11777" max="11777" width="6.625" style="68" bestFit="1" customWidth="1"/>
    <col min="11778" max="11778" width="14.125" style="68" bestFit="1" customWidth="1"/>
    <col min="11779" max="11779" width="12.125" style="68" customWidth="1"/>
    <col min="11780" max="11780" width="10.125" style="68" bestFit="1" customWidth="1"/>
    <col min="11781" max="11781" width="8.125" style="68" bestFit="1" customWidth="1"/>
    <col min="11782" max="11782" width="10" style="68" bestFit="1" customWidth="1"/>
    <col min="11783" max="11783" width="11" style="68" bestFit="1" customWidth="1"/>
    <col min="11784" max="11784" width="8.125" style="68" bestFit="1" customWidth="1"/>
    <col min="11785" max="11785" width="21.125" style="68" bestFit="1" customWidth="1"/>
    <col min="11786" max="11786" width="7.875" style="68" customWidth="1"/>
    <col min="11787" max="12025" width="15.625" style="68"/>
    <col min="12026" max="12026" width="6.625" style="68" customWidth="1"/>
    <col min="12027" max="12027" width="14.875" style="68" customWidth="1"/>
    <col min="12028" max="12028" width="4.875" style="68" bestFit="1" customWidth="1"/>
    <col min="12029" max="12029" width="11.625" style="68" bestFit="1" customWidth="1"/>
    <col min="12030" max="12030" width="13.75" style="68" customWidth="1"/>
    <col min="12031" max="12031" width="39.125" style="68" customWidth="1"/>
    <col min="12032" max="12032" width="7.625" style="68" bestFit="1" customWidth="1"/>
    <col min="12033" max="12033" width="6.625" style="68" bestFit="1" customWidth="1"/>
    <col min="12034" max="12034" width="14.125" style="68" bestFit="1" customWidth="1"/>
    <col min="12035" max="12035" width="12.125" style="68" customWidth="1"/>
    <col min="12036" max="12036" width="10.125" style="68" bestFit="1" customWidth="1"/>
    <col min="12037" max="12037" width="8.125" style="68" bestFit="1" customWidth="1"/>
    <col min="12038" max="12038" width="10" style="68" bestFit="1" customWidth="1"/>
    <col min="12039" max="12039" width="11" style="68" bestFit="1" customWidth="1"/>
    <col min="12040" max="12040" width="8.125" style="68" bestFit="1" customWidth="1"/>
    <col min="12041" max="12041" width="21.125" style="68" bestFit="1" customWidth="1"/>
    <col min="12042" max="12042" width="7.875" style="68" customWidth="1"/>
    <col min="12043" max="12281" width="15.625" style="68"/>
    <col min="12282" max="12282" width="6.625" style="68" customWidth="1"/>
    <col min="12283" max="12283" width="14.875" style="68" customWidth="1"/>
    <col min="12284" max="12284" width="4.875" style="68" bestFit="1" customWidth="1"/>
    <col min="12285" max="12285" width="11.625" style="68" bestFit="1" customWidth="1"/>
    <col min="12286" max="12286" width="13.75" style="68" customWidth="1"/>
    <col min="12287" max="12287" width="39.125" style="68" customWidth="1"/>
    <col min="12288" max="12288" width="7.625" style="68" bestFit="1" customWidth="1"/>
    <col min="12289" max="12289" width="6.625" style="68" bestFit="1" customWidth="1"/>
    <col min="12290" max="12290" width="14.125" style="68" bestFit="1" customWidth="1"/>
    <col min="12291" max="12291" width="12.125" style="68" customWidth="1"/>
    <col min="12292" max="12292" width="10.125" style="68" bestFit="1" customWidth="1"/>
    <col min="12293" max="12293" width="8.125" style="68" bestFit="1" customWidth="1"/>
    <col min="12294" max="12294" width="10" style="68" bestFit="1" customWidth="1"/>
    <col min="12295" max="12295" width="11" style="68" bestFit="1" customWidth="1"/>
    <col min="12296" max="12296" width="8.125" style="68" bestFit="1" customWidth="1"/>
    <col min="12297" max="12297" width="21.125" style="68" bestFit="1" customWidth="1"/>
    <col min="12298" max="12298" width="7.875" style="68" customWidth="1"/>
    <col min="12299" max="12537" width="15.625" style="68"/>
    <col min="12538" max="12538" width="6.625" style="68" customWidth="1"/>
    <col min="12539" max="12539" width="14.875" style="68" customWidth="1"/>
    <col min="12540" max="12540" width="4.875" style="68" bestFit="1" customWidth="1"/>
    <col min="12541" max="12541" width="11.625" style="68" bestFit="1" customWidth="1"/>
    <col min="12542" max="12542" width="13.75" style="68" customWidth="1"/>
    <col min="12543" max="12543" width="39.125" style="68" customWidth="1"/>
    <col min="12544" max="12544" width="7.625" style="68" bestFit="1" customWidth="1"/>
    <col min="12545" max="12545" width="6.625" style="68" bestFit="1" customWidth="1"/>
    <col min="12546" max="12546" width="14.125" style="68" bestFit="1" customWidth="1"/>
    <col min="12547" max="12547" width="12.125" style="68" customWidth="1"/>
    <col min="12548" max="12548" width="10.125" style="68" bestFit="1" customWidth="1"/>
    <col min="12549" max="12549" width="8.125" style="68" bestFit="1" customWidth="1"/>
    <col min="12550" max="12550" width="10" style="68" bestFit="1" customWidth="1"/>
    <col min="12551" max="12551" width="11" style="68" bestFit="1" customWidth="1"/>
    <col min="12552" max="12552" width="8.125" style="68" bestFit="1" customWidth="1"/>
    <col min="12553" max="12553" width="21.125" style="68" bestFit="1" customWidth="1"/>
    <col min="12554" max="12554" width="7.875" style="68" customWidth="1"/>
    <col min="12555" max="12793" width="15.625" style="68"/>
    <col min="12794" max="12794" width="6.625" style="68" customWidth="1"/>
    <col min="12795" max="12795" width="14.875" style="68" customWidth="1"/>
    <col min="12796" max="12796" width="4.875" style="68" bestFit="1" customWidth="1"/>
    <col min="12797" max="12797" width="11.625" style="68" bestFit="1" customWidth="1"/>
    <col min="12798" max="12798" width="13.75" style="68" customWidth="1"/>
    <col min="12799" max="12799" width="39.125" style="68" customWidth="1"/>
    <col min="12800" max="12800" width="7.625" style="68" bestFit="1" customWidth="1"/>
    <col min="12801" max="12801" width="6.625" style="68" bestFit="1" customWidth="1"/>
    <col min="12802" max="12802" width="14.125" style="68" bestFit="1" customWidth="1"/>
    <col min="12803" max="12803" width="12.125" style="68" customWidth="1"/>
    <col min="12804" max="12804" width="10.125" style="68" bestFit="1" customWidth="1"/>
    <col min="12805" max="12805" width="8.125" style="68" bestFit="1" customWidth="1"/>
    <col min="12806" max="12806" width="10" style="68" bestFit="1" customWidth="1"/>
    <col min="12807" max="12807" width="11" style="68" bestFit="1" customWidth="1"/>
    <col min="12808" max="12808" width="8.125" style="68" bestFit="1" customWidth="1"/>
    <col min="12809" max="12809" width="21.125" style="68" bestFit="1" customWidth="1"/>
    <col min="12810" max="12810" width="7.875" style="68" customWidth="1"/>
    <col min="12811" max="13049" width="15.625" style="68"/>
    <col min="13050" max="13050" width="6.625" style="68" customWidth="1"/>
    <col min="13051" max="13051" width="14.875" style="68" customWidth="1"/>
    <col min="13052" max="13052" width="4.875" style="68" bestFit="1" customWidth="1"/>
    <col min="13053" max="13053" width="11.625" style="68" bestFit="1" customWidth="1"/>
    <col min="13054" max="13054" width="13.75" style="68" customWidth="1"/>
    <col min="13055" max="13055" width="39.125" style="68" customWidth="1"/>
    <col min="13056" max="13056" width="7.625" style="68" bestFit="1" customWidth="1"/>
    <col min="13057" max="13057" width="6.625" style="68" bestFit="1" customWidth="1"/>
    <col min="13058" max="13058" width="14.125" style="68" bestFit="1" customWidth="1"/>
    <col min="13059" max="13059" width="12.125" style="68" customWidth="1"/>
    <col min="13060" max="13060" width="10.125" style="68" bestFit="1" customWidth="1"/>
    <col min="13061" max="13061" width="8.125" style="68" bestFit="1" customWidth="1"/>
    <col min="13062" max="13062" width="10" style="68" bestFit="1" customWidth="1"/>
    <col min="13063" max="13063" width="11" style="68" bestFit="1" customWidth="1"/>
    <col min="13064" max="13064" width="8.125" style="68" bestFit="1" customWidth="1"/>
    <col min="13065" max="13065" width="21.125" style="68" bestFit="1" customWidth="1"/>
    <col min="13066" max="13066" width="7.875" style="68" customWidth="1"/>
    <col min="13067" max="13305" width="15.625" style="68"/>
    <col min="13306" max="13306" width="6.625" style="68" customWidth="1"/>
    <col min="13307" max="13307" width="14.875" style="68" customWidth="1"/>
    <col min="13308" max="13308" width="4.875" style="68" bestFit="1" customWidth="1"/>
    <col min="13309" max="13309" width="11.625" style="68" bestFit="1" customWidth="1"/>
    <col min="13310" max="13310" width="13.75" style="68" customWidth="1"/>
    <col min="13311" max="13311" width="39.125" style="68" customWidth="1"/>
    <col min="13312" max="13312" width="7.625" style="68" bestFit="1" customWidth="1"/>
    <col min="13313" max="13313" width="6.625" style="68" bestFit="1" customWidth="1"/>
    <col min="13314" max="13314" width="14.125" style="68" bestFit="1" customWidth="1"/>
    <col min="13315" max="13315" width="12.125" style="68" customWidth="1"/>
    <col min="13316" max="13316" width="10.125" style="68" bestFit="1" customWidth="1"/>
    <col min="13317" max="13317" width="8.125" style="68" bestFit="1" customWidth="1"/>
    <col min="13318" max="13318" width="10" style="68" bestFit="1" customWidth="1"/>
    <col min="13319" max="13319" width="11" style="68" bestFit="1" customWidth="1"/>
    <col min="13320" max="13320" width="8.125" style="68" bestFit="1" customWidth="1"/>
    <col min="13321" max="13321" width="21.125" style="68" bestFit="1" customWidth="1"/>
    <col min="13322" max="13322" width="7.875" style="68" customWidth="1"/>
    <col min="13323" max="13561" width="15.625" style="68"/>
    <col min="13562" max="13562" width="6.625" style="68" customWidth="1"/>
    <col min="13563" max="13563" width="14.875" style="68" customWidth="1"/>
    <col min="13564" max="13564" width="4.875" style="68" bestFit="1" customWidth="1"/>
    <col min="13565" max="13565" width="11.625" style="68" bestFit="1" customWidth="1"/>
    <col min="13566" max="13566" width="13.75" style="68" customWidth="1"/>
    <col min="13567" max="13567" width="39.125" style="68" customWidth="1"/>
    <col min="13568" max="13568" width="7.625" style="68" bestFit="1" customWidth="1"/>
    <col min="13569" max="13569" width="6.625" style="68" bestFit="1" customWidth="1"/>
    <col min="13570" max="13570" width="14.125" style="68" bestFit="1" customWidth="1"/>
    <col min="13571" max="13571" width="12.125" style="68" customWidth="1"/>
    <col min="13572" max="13572" width="10.125" style="68" bestFit="1" customWidth="1"/>
    <col min="13573" max="13573" width="8.125" style="68" bestFit="1" customWidth="1"/>
    <col min="13574" max="13574" width="10" style="68" bestFit="1" customWidth="1"/>
    <col min="13575" max="13575" width="11" style="68" bestFit="1" customWidth="1"/>
    <col min="13576" max="13576" width="8.125" style="68" bestFit="1" customWidth="1"/>
    <col min="13577" max="13577" width="21.125" style="68" bestFit="1" customWidth="1"/>
    <col min="13578" max="13578" width="7.875" style="68" customWidth="1"/>
    <col min="13579" max="13817" width="15.625" style="68"/>
    <col min="13818" max="13818" width="6.625" style="68" customWidth="1"/>
    <col min="13819" max="13819" width="14.875" style="68" customWidth="1"/>
    <col min="13820" max="13820" width="4.875" style="68" bestFit="1" customWidth="1"/>
    <col min="13821" max="13821" width="11.625" style="68" bestFit="1" customWidth="1"/>
    <col min="13822" max="13822" width="13.75" style="68" customWidth="1"/>
    <col min="13823" max="13823" width="39.125" style="68" customWidth="1"/>
    <col min="13824" max="13824" width="7.625" style="68" bestFit="1" customWidth="1"/>
    <col min="13825" max="13825" width="6.625" style="68" bestFit="1" customWidth="1"/>
    <col min="13826" max="13826" width="14.125" style="68" bestFit="1" customWidth="1"/>
    <col min="13827" max="13827" width="12.125" style="68" customWidth="1"/>
    <col min="13828" max="13828" width="10.125" style="68" bestFit="1" customWidth="1"/>
    <col min="13829" max="13829" width="8.125" style="68" bestFit="1" customWidth="1"/>
    <col min="13830" max="13830" width="10" style="68" bestFit="1" customWidth="1"/>
    <col min="13831" max="13831" width="11" style="68" bestFit="1" customWidth="1"/>
    <col min="13832" max="13832" width="8.125" style="68" bestFit="1" customWidth="1"/>
    <col min="13833" max="13833" width="21.125" style="68" bestFit="1" customWidth="1"/>
    <col min="13834" max="13834" width="7.875" style="68" customWidth="1"/>
    <col min="13835" max="14073" width="15.625" style="68"/>
    <col min="14074" max="14074" width="6.625" style="68" customWidth="1"/>
    <col min="14075" max="14075" width="14.875" style="68" customWidth="1"/>
    <col min="14076" max="14076" width="4.875" style="68" bestFit="1" customWidth="1"/>
    <col min="14077" max="14077" width="11.625" style="68" bestFit="1" customWidth="1"/>
    <col min="14078" max="14078" width="13.75" style="68" customWidth="1"/>
    <col min="14079" max="14079" width="39.125" style="68" customWidth="1"/>
    <col min="14080" max="14080" width="7.625" style="68" bestFit="1" customWidth="1"/>
    <col min="14081" max="14081" width="6.625" style="68" bestFit="1" customWidth="1"/>
    <col min="14082" max="14082" width="14.125" style="68" bestFit="1" customWidth="1"/>
    <col min="14083" max="14083" width="12.125" style="68" customWidth="1"/>
    <col min="14084" max="14084" width="10.125" style="68" bestFit="1" customWidth="1"/>
    <col min="14085" max="14085" width="8.125" style="68" bestFit="1" customWidth="1"/>
    <col min="14086" max="14086" width="10" style="68" bestFit="1" customWidth="1"/>
    <col min="14087" max="14087" width="11" style="68" bestFit="1" customWidth="1"/>
    <col min="14088" max="14088" width="8.125" style="68" bestFit="1" customWidth="1"/>
    <col min="14089" max="14089" width="21.125" style="68" bestFit="1" customWidth="1"/>
    <col min="14090" max="14090" width="7.875" style="68" customWidth="1"/>
    <col min="14091" max="14329" width="15.625" style="68"/>
    <col min="14330" max="14330" width="6.625" style="68" customWidth="1"/>
    <col min="14331" max="14331" width="14.875" style="68" customWidth="1"/>
    <col min="14332" max="14332" width="4.875" style="68" bestFit="1" customWidth="1"/>
    <col min="14333" max="14333" width="11.625" style="68" bestFit="1" customWidth="1"/>
    <col min="14334" max="14334" width="13.75" style="68" customWidth="1"/>
    <col min="14335" max="14335" width="39.125" style="68" customWidth="1"/>
    <col min="14336" max="14336" width="7.625" style="68" bestFit="1" customWidth="1"/>
    <col min="14337" max="14337" width="6.625" style="68" bestFit="1" customWidth="1"/>
    <col min="14338" max="14338" width="14.125" style="68" bestFit="1" customWidth="1"/>
    <col min="14339" max="14339" width="12.125" style="68" customWidth="1"/>
    <col min="14340" max="14340" width="10.125" style="68" bestFit="1" customWidth="1"/>
    <col min="14341" max="14341" width="8.125" style="68" bestFit="1" customWidth="1"/>
    <col min="14342" max="14342" width="10" style="68" bestFit="1" customWidth="1"/>
    <col min="14343" max="14343" width="11" style="68" bestFit="1" customWidth="1"/>
    <col min="14344" max="14344" width="8.125" style="68" bestFit="1" customWidth="1"/>
    <col min="14345" max="14345" width="21.125" style="68" bestFit="1" customWidth="1"/>
    <col min="14346" max="14346" width="7.875" style="68" customWidth="1"/>
    <col min="14347" max="14585" width="15.625" style="68"/>
    <col min="14586" max="14586" width="6.625" style="68" customWidth="1"/>
    <col min="14587" max="14587" width="14.875" style="68" customWidth="1"/>
    <col min="14588" max="14588" width="4.875" style="68" bestFit="1" customWidth="1"/>
    <col min="14589" max="14589" width="11.625" style="68" bestFit="1" customWidth="1"/>
    <col min="14590" max="14590" width="13.75" style="68" customWidth="1"/>
    <col min="14591" max="14591" width="39.125" style="68" customWidth="1"/>
    <col min="14592" max="14592" width="7.625" style="68" bestFit="1" customWidth="1"/>
    <col min="14593" max="14593" width="6.625" style="68" bestFit="1" customWidth="1"/>
    <col min="14594" max="14594" width="14.125" style="68" bestFit="1" customWidth="1"/>
    <col min="14595" max="14595" width="12.125" style="68" customWidth="1"/>
    <col min="14596" max="14596" width="10.125" style="68" bestFit="1" customWidth="1"/>
    <col min="14597" max="14597" width="8.125" style="68" bestFit="1" customWidth="1"/>
    <col min="14598" max="14598" width="10" style="68" bestFit="1" customWidth="1"/>
    <col min="14599" max="14599" width="11" style="68" bestFit="1" customWidth="1"/>
    <col min="14600" max="14600" width="8.125" style="68" bestFit="1" customWidth="1"/>
    <col min="14601" max="14601" width="21.125" style="68" bestFit="1" customWidth="1"/>
    <col min="14602" max="14602" width="7.875" style="68" customWidth="1"/>
    <col min="14603" max="14841" width="15.625" style="68"/>
    <col min="14842" max="14842" width="6.625" style="68" customWidth="1"/>
    <col min="14843" max="14843" width="14.875" style="68" customWidth="1"/>
    <col min="14844" max="14844" width="4.875" style="68" bestFit="1" customWidth="1"/>
    <col min="14845" max="14845" width="11.625" style="68" bestFit="1" customWidth="1"/>
    <col min="14846" max="14846" width="13.75" style="68" customWidth="1"/>
    <col min="14847" max="14847" width="39.125" style="68" customWidth="1"/>
    <col min="14848" max="14848" width="7.625" style="68" bestFit="1" customWidth="1"/>
    <col min="14849" max="14849" width="6.625" style="68" bestFit="1" customWidth="1"/>
    <col min="14850" max="14850" width="14.125" style="68" bestFit="1" customWidth="1"/>
    <col min="14851" max="14851" width="12.125" style="68" customWidth="1"/>
    <col min="14852" max="14852" width="10.125" style="68" bestFit="1" customWidth="1"/>
    <col min="14853" max="14853" width="8.125" style="68" bestFit="1" customWidth="1"/>
    <col min="14854" max="14854" width="10" style="68" bestFit="1" customWidth="1"/>
    <col min="14855" max="14855" width="11" style="68" bestFit="1" customWidth="1"/>
    <col min="14856" max="14856" width="8.125" style="68" bestFit="1" customWidth="1"/>
    <col min="14857" max="14857" width="21.125" style="68" bestFit="1" customWidth="1"/>
    <col min="14858" max="14858" width="7.875" style="68" customWidth="1"/>
    <col min="14859" max="15097" width="15.625" style="68"/>
    <col min="15098" max="15098" width="6.625" style="68" customWidth="1"/>
    <col min="15099" max="15099" width="14.875" style="68" customWidth="1"/>
    <col min="15100" max="15100" width="4.875" style="68" bestFit="1" customWidth="1"/>
    <col min="15101" max="15101" width="11.625" style="68" bestFit="1" customWidth="1"/>
    <col min="15102" max="15102" width="13.75" style="68" customWidth="1"/>
    <col min="15103" max="15103" width="39.125" style="68" customWidth="1"/>
    <col min="15104" max="15104" width="7.625" style="68" bestFit="1" customWidth="1"/>
    <col min="15105" max="15105" width="6.625" style="68" bestFit="1" customWidth="1"/>
    <col min="15106" max="15106" width="14.125" style="68" bestFit="1" customWidth="1"/>
    <col min="15107" max="15107" width="12.125" style="68" customWidth="1"/>
    <col min="15108" max="15108" width="10.125" style="68" bestFit="1" customWidth="1"/>
    <col min="15109" max="15109" width="8.125" style="68" bestFit="1" customWidth="1"/>
    <col min="15110" max="15110" width="10" style="68" bestFit="1" customWidth="1"/>
    <col min="15111" max="15111" width="11" style="68" bestFit="1" customWidth="1"/>
    <col min="15112" max="15112" width="8.125" style="68" bestFit="1" customWidth="1"/>
    <col min="15113" max="15113" width="21.125" style="68" bestFit="1" customWidth="1"/>
    <col min="15114" max="15114" width="7.875" style="68" customWidth="1"/>
    <col min="15115" max="15353" width="15.625" style="68"/>
    <col min="15354" max="15354" width="6.625" style="68" customWidth="1"/>
    <col min="15355" max="15355" width="14.875" style="68" customWidth="1"/>
    <col min="15356" max="15356" width="4.875" style="68" bestFit="1" customWidth="1"/>
    <col min="15357" max="15357" width="11.625" style="68" bestFit="1" customWidth="1"/>
    <col min="15358" max="15358" width="13.75" style="68" customWidth="1"/>
    <col min="15359" max="15359" width="39.125" style="68" customWidth="1"/>
    <col min="15360" max="15360" width="7.625" style="68" bestFit="1" customWidth="1"/>
    <col min="15361" max="15361" width="6.625" style="68" bestFit="1" customWidth="1"/>
    <col min="15362" max="15362" width="14.125" style="68" bestFit="1" customWidth="1"/>
    <col min="15363" max="15363" width="12.125" style="68" customWidth="1"/>
    <col min="15364" max="15364" width="10.125" style="68" bestFit="1" customWidth="1"/>
    <col min="15365" max="15365" width="8.125" style="68" bestFit="1" customWidth="1"/>
    <col min="15366" max="15366" width="10" style="68" bestFit="1" customWidth="1"/>
    <col min="15367" max="15367" width="11" style="68" bestFit="1" customWidth="1"/>
    <col min="15368" max="15368" width="8.125" style="68" bestFit="1" customWidth="1"/>
    <col min="15369" max="15369" width="21.125" style="68" bestFit="1" customWidth="1"/>
    <col min="15370" max="15370" width="7.875" style="68" customWidth="1"/>
    <col min="15371" max="15609" width="15.625" style="68"/>
    <col min="15610" max="15610" width="6.625" style="68" customWidth="1"/>
    <col min="15611" max="15611" width="14.875" style="68" customWidth="1"/>
    <col min="15612" max="15612" width="4.875" style="68" bestFit="1" customWidth="1"/>
    <col min="15613" max="15613" width="11.625" style="68" bestFit="1" customWidth="1"/>
    <col min="15614" max="15614" width="13.75" style="68" customWidth="1"/>
    <col min="15615" max="15615" width="39.125" style="68" customWidth="1"/>
    <col min="15616" max="15616" width="7.625" style="68" bestFit="1" customWidth="1"/>
    <col min="15617" max="15617" width="6.625" style="68" bestFit="1" customWidth="1"/>
    <col min="15618" max="15618" width="14.125" style="68" bestFit="1" customWidth="1"/>
    <col min="15619" max="15619" width="12.125" style="68" customWidth="1"/>
    <col min="15620" max="15620" width="10.125" style="68" bestFit="1" customWidth="1"/>
    <col min="15621" max="15621" width="8.125" style="68" bestFit="1" customWidth="1"/>
    <col min="15622" max="15622" width="10" style="68" bestFit="1" customWidth="1"/>
    <col min="15623" max="15623" width="11" style="68" bestFit="1" customWidth="1"/>
    <col min="15624" max="15624" width="8.125" style="68" bestFit="1" customWidth="1"/>
    <col min="15625" max="15625" width="21.125" style="68" bestFit="1" customWidth="1"/>
    <col min="15626" max="15626" width="7.875" style="68" customWidth="1"/>
    <col min="15627" max="15865" width="15.625" style="68"/>
    <col min="15866" max="15866" width="6.625" style="68" customWidth="1"/>
    <col min="15867" max="15867" width="14.875" style="68" customWidth="1"/>
    <col min="15868" max="15868" width="4.875" style="68" bestFit="1" customWidth="1"/>
    <col min="15869" max="15869" width="11.625" style="68" bestFit="1" customWidth="1"/>
    <col min="15870" max="15870" width="13.75" style="68" customWidth="1"/>
    <col min="15871" max="15871" width="39.125" style="68" customWidth="1"/>
    <col min="15872" max="15872" width="7.625" style="68" bestFit="1" customWidth="1"/>
    <col min="15873" max="15873" width="6.625" style="68" bestFit="1" customWidth="1"/>
    <col min="15874" max="15874" width="14.125" style="68" bestFit="1" customWidth="1"/>
    <col min="15875" max="15875" width="12.125" style="68" customWidth="1"/>
    <col min="15876" max="15876" width="10.125" style="68" bestFit="1" customWidth="1"/>
    <col min="15877" max="15877" width="8.125" style="68" bestFit="1" customWidth="1"/>
    <col min="15878" max="15878" width="10" style="68" bestFit="1" customWidth="1"/>
    <col min="15879" max="15879" width="11" style="68" bestFit="1" customWidth="1"/>
    <col min="15880" max="15880" width="8.125" style="68" bestFit="1" customWidth="1"/>
    <col min="15881" max="15881" width="21.125" style="68" bestFit="1" customWidth="1"/>
    <col min="15882" max="15882" width="7.875" style="68" customWidth="1"/>
    <col min="15883" max="16121" width="15.625" style="68"/>
    <col min="16122" max="16122" width="6.625" style="68" customWidth="1"/>
    <col min="16123" max="16123" width="14.875" style="68" customWidth="1"/>
    <col min="16124" max="16124" width="4.875" style="68" bestFit="1" customWidth="1"/>
    <col min="16125" max="16125" width="11.625" style="68" bestFit="1" customWidth="1"/>
    <col min="16126" max="16126" width="13.75" style="68" customWidth="1"/>
    <col min="16127" max="16127" width="39.125" style="68" customWidth="1"/>
    <col min="16128" max="16128" width="7.625" style="68" bestFit="1" customWidth="1"/>
    <col min="16129" max="16129" width="6.625" style="68" bestFit="1" customWidth="1"/>
    <col min="16130" max="16130" width="14.125" style="68" bestFit="1" customWidth="1"/>
    <col min="16131" max="16131" width="12.125" style="68" customWidth="1"/>
    <col min="16132" max="16132" width="10.125" style="68" bestFit="1" customWidth="1"/>
    <col min="16133" max="16133" width="8.125" style="68" bestFit="1" customWidth="1"/>
    <col min="16134" max="16134" width="10" style="68" bestFit="1" customWidth="1"/>
    <col min="16135" max="16135" width="11" style="68" bestFit="1" customWidth="1"/>
    <col min="16136" max="16136" width="8.125" style="68" bestFit="1" customWidth="1"/>
    <col min="16137" max="16137" width="21.125" style="68" bestFit="1" customWidth="1"/>
    <col min="16138" max="16138" width="7.875" style="68" customWidth="1"/>
    <col min="16139" max="16384" width="15.625" style="68"/>
  </cols>
  <sheetData>
    <row r="1" spans="1:13" ht="23.25" customHeight="1" x14ac:dyDescent="0.35">
      <c r="L1" s="340" t="s">
        <v>553</v>
      </c>
      <c r="M1" s="361"/>
    </row>
    <row r="2" spans="1:13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3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3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</row>
    <row r="5" spans="1:13" ht="23.25" customHeight="1" x14ac:dyDescent="0.35">
      <c r="A5" s="340"/>
      <c r="B5" s="340"/>
      <c r="C5" s="340"/>
      <c r="D5" s="340"/>
      <c r="E5" s="340"/>
      <c r="F5" s="340"/>
      <c r="G5" s="340"/>
      <c r="H5" s="340"/>
      <c r="I5" s="340"/>
      <c r="K5" s="340"/>
    </row>
    <row r="6" spans="1:13" ht="23.25" customHeight="1" x14ac:dyDescent="0.35">
      <c r="A6" s="68" t="s">
        <v>554</v>
      </c>
      <c r="B6" s="72"/>
    </row>
    <row r="7" spans="1:13" x14ac:dyDescent="0.35">
      <c r="A7" s="846" t="s">
        <v>481</v>
      </c>
      <c r="B7" s="847" t="s">
        <v>421</v>
      </c>
      <c r="C7" s="846" t="s">
        <v>555</v>
      </c>
      <c r="D7" s="852" t="s">
        <v>509</v>
      </c>
      <c r="E7" s="852" t="s">
        <v>528</v>
      </c>
      <c r="F7" s="867" t="s">
        <v>512</v>
      </c>
      <c r="G7" s="867" t="s">
        <v>513</v>
      </c>
      <c r="H7" s="844" t="s">
        <v>556</v>
      </c>
      <c r="I7" s="844"/>
      <c r="J7" s="844" t="s">
        <v>557</v>
      </c>
      <c r="K7" s="847" t="s">
        <v>485</v>
      </c>
      <c r="L7" s="860" t="s">
        <v>500</v>
      </c>
    </row>
    <row r="8" spans="1:13" x14ac:dyDescent="0.35">
      <c r="A8" s="846"/>
      <c r="B8" s="848"/>
      <c r="C8" s="846"/>
      <c r="D8" s="853"/>
      <c r="E8" s="853"/>
      <c r="F8" s="868"/>
      <c r="G8" s="868"/>
      <c r="H8" s="305" t="s">
        <v>5</v>
      </c>
      <c r="I8" s="305" t="s">
        <v>558</v>
      </c>
      <c r="J8" s="844"/>
      <c r="K8" s="848"/>
      <c r="L8" s="861"/>
    </row>
    <row r="9" spans="1:13" x14ac:dyDescent="0.35">
      <c r="A9" s="343"/>
      <c r="B9" s="363"/>
      <c r="C9" s="344"/>
      <c r="D9" s="363" t="s">
        <v>559</v>
      </c>
      <c r="E9" s="342"/>
      <c r="F9" s="364"/>
      <c r="G9" s="365"/>
      <c r="H9" s="366"/>
      <c r="I9" s="367"/>
      <c r="J9" s="367"/>
      <c r="K9" s="367"/>
      <c r="L9" s="368"/>
    </row>
    <row r="10" spans="1:13" x14ac:dyDescent="0.35">
      <c r="A10" s="354">
        <v>1</v>
      </c>
      <c r="B10" s="369" t="s">
        <v>542</v>
      </c>
      <c r="C10" s="370">
        <v>100000364992</v>
      </c>
      <c r="D10" s="371" t="s">
        <v>543</v>
      </c>
      <c r="E10" s="354">
        <v>1</v>
      </c>
      <c r="F10" s="372">
        <v>17793240</v>
      </c>
      <c r="G10" s="372">
        <v>17793240</v>
      </c>
      <c r="H10" s="373" t="s">
        <v>544</v>
      </c>
      <c r="I10" s="374">
        <v>240725</v>
      </c>
      <c r="J10" s="375" t="s">
        <v>560</v>
      </c>
      <c r="K10" s="374">
        <v>241394</v>
      </c>
      <c r="L10" s="376" t="s">
        <v>503</v>
      </c>
    </row>
    <row r="11" spans="1:13" x14ac:dyDescent="0.35">
      <c r="A11" s="343"/>
      <c r="B11" s="363"/>
      <c r="C11" s="377"/>
      <c r="D11" s="363" t="s">
        <v>541</v>
      </c>
      <c r="E11" s="342"/>
      <c r="F11" s="364"/>
      <c r="G11" s="365"/>
      <c r="H11" s="366"/>
      <c r="I11" s="367"/>
      <c r="J11" s="367"/>
      <c r="K11" s="367"/>
      <c r="L11" s="368"/>
    </row>
    <row r="12" spans="1:13" x14ac:dyDescent="0.35">
      <c r="A12" s="347"/>
      <c r="B12" s="378" t="s">
        <v>542</v>
      </c>
      <c r="C12" s="379">
        <v>100000364991</v>
      </c>
      <c r="D12" s="380" t="s">
        <v>561</v>
      </c>
      <c r="E12" s="347">
        <v>1</v>
      </c>
      <c r="F12" s="381">
        <v>3819185.09</v>
      </c>
      <c r="G12" s="381">
        <v>3819185.09</v>
      </c>
      <c r="H12" s="382" t="s">
        <v>562</v>
      </c>
      <c r="I12" s="383">
        <v>241264</v>
      </c>
      <c r="J12" s="384" t="s">
        <v>560</v>
      </c>
      <c r="K12" s="383">
        <v>241278</v>
      </c>
      <c r="L12" s="385" t="s">
        <v>503</v>
      </c>
    </row>
    <row r="13" spans="1:13" x14ac:dyDescent="0.35">
      <c r="A13" s="354">
        <v>2</v>
      </c>
      <c r="B13" s="369" t="s">
        <v>538</v>
      </c>
      <c r="C13" s="370">
        <v>100000325489</v>
      </c>
      <c r="D13" s="371" t="s">
        <v>563</v>
      </c>
      <c r="E13" s="354">
        <v>1</v>
      </c>
      <c r="F13" s="372">
        <v>493957.5</v>
      </c>
      <c r="G13" s="372">
        <v>493957.5</v>
      </c>
      <c r="H13" s="373" t="s">
        <v>564</v>
      </c>
      <c r="I13" s="374">
        <v>241173</v>
      </c>
      <c r="J13" s="374">
        <v>241365</v>
      </c>
      <c r="K13" s="374">
        <v>241275</v>
      </c>
      <c r="L13" s="376" t="s">
        <v>503</v>
      </c>
    </row>
    <row r="14" spans="1:13" x14ac:dyDescent="0.35">
      <c r="A14" s="343"/>
      <c r="B14" s="363"/>
      <c r="C14" s="377"/>
      <c r="D14" s="363" t="s">
        <v>535</v>
      </c>
      <c r="E14" s="342"/>
      <c r="F14" s="364"/>
      <c r="G14" s="365"/>
      <c r="H14" s="366"/>
      <c r="I14" s="367"/>
      <c r="J14" s="367"/>
      <c r="K14" s="367"/>
      <c r="L14" s="368"/>
    </row>
    <row r="15" spans="1:13" x14ac:dyDescent="0.35">
      <c r="A15" s="354"/>
      <c r="B15" s="369" t="s">
        <v>542</v>
      </c>
      <c r="C15" s="370">
        <v>100000376834</v>
      </c>
      <c r="D15" s="371" t="s">
        <v>565</v>
      </c>
      <c r="E15" s="354">
        <v>1</v>
      </c>
      <c r="F15" s="372">
        <v>3635916.3</v>
      </c>
      <c r="G15" s="372">
        <v>3635916.3</v>
      </c>
      <c r="H15" s="373" t="s">
        <v>566</v>
      </c>
      <c r="I15" s="374">
        <v>241045</v>
      </c>
      <c r="J15" s="375" t="s">
        <v>567</v>
      </c>
      <c r="K15" s="374">
        <v>241481</v>
      </c>
      <c r="L15" s="376" t="s">
        <v>503</v>
      </c>
    </row>
    <row r="16" spans="1:13" x14ac:dyDescent="0.35">
      <c r="A16" s="343"/>
      <c r="B16" s="386"/>
      <c r="C16" s="343"/>
      <c r="D16" s="386" t="s">
        <v>568</v>
      </c>
      <c r="E16" s="342"/>
      <c r="F16" s="342"/>
      <c r="G16" s="342"/>
      <c r="H16" s="342"/>
      <c r="I16" s="387"/>
      <c r="J16" s="342"/>
      <c r="K16" s="343"/>
      <c r="L16" s="368"/>
    </row>
    <row r="17" spans="1:12" x14ac:dyDescent="0.35">
      <c r="A17" s="347">
        <v>3</v>
      </c>
      <c r="B17" s="378" t="s">
        <v>569</v>
      </c>
      <c r="C17" s="379">
        <v>100000362194</v>
      </c>
      <c r="D17" s="388" t="s">
        <v>517</v>
      </c>
      <c r="E17" s="389">
        <v>1</v>
      </c>
      <c r="F17" s="390">
        <v>15301</v>
      </c>
      <c r="G17" s="381">
        <f>E17*F17</f>
        <v>15301</v>
      </c>
      <c r="H17" s="391" t="s">
        <v>570</v>
      </c>
      <c r="I17" s="353">
        <v>241291</v>
      </c>
      <c r="J17" s="353">
        <v>241421</v>
      </c>
      <c r="K17" s="353">
        <v>241338</v>
      </c>
      <c r="L17" s="385" t="s">
        <v>503</v>
      </c>
    </row>
    <row r="18" spans="1:12" ht="48.75" customHeight="1" x14ac:dyDescent="0.35">
      <c r="A18" s="389"/>
      <c r="B18" s="389"/>
      <c r="C18" s="392" t="s">
        <v>520</v>
      </c>
      <c r="D18" s="388" t="s">
        <v>521</v>
      </c>
      <c r="E18" s="389">
        <v>43</v>
      </c>
      <c r="F18" s="390">
        <v>12453.21</v>
      </c>
      <c r="G18" s="381">
        <f t="shared" ref="G18:G19" si="0">E18*F18</f>
        <v>535488.02999999991</v>
      </c>
      <c r="H18" s="393" t="s">
        <v>570</v>
      </c>
      <c r="I18" s="383">
        <v>241291</v>
      </c>
      <c r="J18" s="383">
        <v>241421</v>
      </c>
      <c r="K18" s="383">
        <v>241338</v>
      </c>
      <c r="L18" s="385" t="s">
        <v>503</v>
      </c>
    </row>
    <row r="19" spans="1:12" ht="48.75" customHeight="1" x14ac:dyDescent="0.35">
      <c r="A19" s="389"/>
      <c r="B19" s="389"/>
      <c r="C19" s="394" t="s">
        <v>522</v>
      </c>
      <c r="D19" s="388" t="s">
        <v>523</v>
      </c>
      <c r="E19" s="389">
        <v>9</v>
      </c>
      <c r="F19" s="390">
        <v>20579.45</v>
      </c>
      <c r="G19" s="381">
        <f t="shared" si="0"/>
        <v>185215.05000000002</v>
      </c>
      <c r="H19" s="393" t="s">
        <v>570</v>
      </c>
      <c r="I19" s="383">
        <v>241291</v>
      </c>
      <c r="J19" s="383">
        <v>241421</v>
      </c>
      <c r="K19" s="383">
        <v>241338</v>
      </c>
      <c r="L19" s="385" t="s">
        <v>503</v>
      </c>
    </row>
    <row r="20" spans="1:12" x14ac:dyDescent="0.35">
      <c r="A20" s="389"/>
      <c r="B20" s="395" t="s">
        <v>538</v>
      </c>
      <c r="C20" s="379">
        <v>100000376889</v>
      </c>
      <c r="D20" s="380" t="s">
        <v>571</v>
      </c>
      <c r="E20" s="389">
        <v>1</v>
      </c>
      <c r="F20" s="396">
        <v>129000</v>
      </c>
      <c r="G20" s="381">
        <v>129000</v>
      </c>
      <c r="H20" s="870" t="s">
        <v>572</v>
      </c>
      <c r="I20" s="871"/>
      <c r="J20" s="384" t="s">
        <v>573</v>
      </c>
      <c r="K20" s="383">
        <v>241536</v>
      </c>
      <c r="L20" s="385" t="s">
        <v>503</v>
      </c>
    </row>
    <row r="21" spans="1:12" x14ac:dyDescent="0.35">
      <c r="A21" s="347"/>
      <c r="B21" s="347"/>
      <c r="C21" s="379">
        <v>100000376899</v>
      </c>
      <c r="D21" s="380" t="s">
        <v>574</v>
      </c>
      <c r="E21" s="389">
        <v>1</v>
      </c>
      <c r="F21" s="396">
        <v>211100</v>
      </c>
      <c r="G21" s="381">
        <v>211100</v>
      </c>
      <c r="H21" s="870" t="s">
        <v>572</v>
      </c>
      <c r="I21" s="871"/>
      <c r="J21" s="384" t="s">
        <v>573</v>
      </c>
      <c r="K21" s="383">
        <v>241536</v>
      </c>
      <c r="L21" s="385" t="s">
        <v>503</v>
      </c>
    </row>
    <row r="22" spans="1:12" x14ac:dyDescent="0.35">
      <c r="A22" s="347"/>
      <c r="B22" s="347"/>
      <c r="C22" s="379">
        <v>100000376900</v>
      </c>
      <c r="D22" s="380" t="s">
        <v>575</v>
      </c>
      <c r="E22" s="389">
        <v>1</v>
      </c>
      <c r="F22" s="390">
        <v>44300</v>
      </c>
      <c r="G22" s="381">
        <v>44300</v>
      </c>
      <c r="H22" s="870" t="s">
        <v>572</v>
      </c>
      <c r="I22" s="871"/>
      <c r="J22" s="384" t="s">
        <v>573</v>
      </c>
      <c r="K22" s="383">
        <v>241536</v>
      </c>
      <c r="L22" s="385" t="s">
        <v>503</v>
      </c>
    </row>
    <row r="23" spans="1:12" ht="48.75" customHeight="1" x14ac:dyDescent="0.35">
      <c r="A23" s="389"/>
      <c r="B23" s="389"/>
      <c r="C23" s="392" t="s">
        <v>576</v>
      </c>
      <c r="D23" s="388" t="s">
        <v>577</v>
      </c>
      <c r="E23" s="389">
        <v>2</v>
      </c>
      <c r="F23" s="390">
        <v>40800</v>
      </c>
      <c r="G23" s="381">
        <v>81600</v>
      </c>
      <c r="H23" s="870" t="s">
        <v>572</v>
      </c>
      <c r="I23" s="871"/>
      <c r="J23" s="384" t="s">
        <v>573</v>
      </c>
      <c r="K23" s="383">
        <v>241536</v>
      </c>
      <c r="L23" s="385" t="s">
        <v>503</v>
      </c>
    </row>
    <row r="24" spans="1:12" x14ac:dyDescent="0.35">
      <c r="A24" s="347"/>
      <c r="B24" s="347"/>
      <c r="C24" s="379">
        <v>100000376953</v>
      </c>
      <c r="D24" s="380" t="s">
        <v>578</v>
      </c>
      <c r="E24" s="389">
        <v>1</v>
      </c>
      <c r="F24" s="390">
        <v>35550</v>
      </c>
      <c r="G24" s="381">
        <v>35550</v>
      </c>
      <c r="H24" s="870" t="s">
        <v>572</v>
      </c>
      <c r="I24" s="871"/>
      <c r="J24" s="384" t="s">
        <v>573</v>
      </c>
      <c r="K24" s="383">
        <v>241536</v>
      </c>
      <c r="L24" s="385" t="s">
        <v>503</v>
      </c>
    </row>
    <row r="25" spans="1:12" ht="48.75" customHeight="1" x14ac:dyDescent="0.35">
      <c r="A25" s="397"/>
      <c r="B25" s="397"/>
      <c r="C25" s="392" t="s">
        <v>579</v>
      </c>
      <c r="D25" s="398" t="s">
        <v>578</v>
      </c>
      <c r="E25" s="389">
        <v>2</v>
      </c>
      <c r="F25" s="390">
        <v>35550</v>
      </c>
      <c r="G25" s="399">
        <v>71100</v>
      </c>
      <c r="H25" s="870" t="s">
        <v>572</v>
      </c>
      <c r="I25" s="871"/>
      <c r="J25" s="384" t="s">
        <v>573</v>
      </c>
      <c r="K25" s="383">
        <v>241536</v>
      </c>
      <c r="L25" s="385" t="s">
        <v>503</v>
      </c>
    </row>
    <row r="26" spans="1:12" x14ac:dyDescent="0.35">
      <c r="A26" s="347"/>
      <c r="B26" s="347"/>
      <c r="C26" s="379">
        <v>100000377057</v>
      </c>
      <c r="D26" s="380" t="s">
        <v>580</v>
      </c>
      <c r="E26" s="389">
        <v>1</v>
      </c>
      <c r="F26" s="390">
        <v>15300</v>
      </c>
      <c r="G26" s="381">
        <v>15300</v>
      </c>
      <c r="H26" s="870" t="s">
        <v>572</v>
      </c>
      <c r="I26" s="871"/>
      <c r="J26" s="384" t="s">
        <v>573</v>
      </c>
      <c r="K26" s="383">
        <v>241536</v>
      </c>
      <c r="L26" s="385" t="s">
        <v>503</v>
      </c>
    </row>
    <row r="27" spans="1:12" x14ac:dyDescent="0.35">
      <c r="A27" s="347"/>
      <c r="B27" s="347"/>
      <c r="C27" s="379">
        <v>100000377108</v>
      </c>
      <c r="D27" s="380" t="s">
        <v>581</v>
      </c>
      <c r="E27" s="389">
        <v>1</v>
      </c>
      <c r="F27" s="390">
        <v>150000</v>
      </c>
      <c r="G27" s="381">
        <v>150000</v>
      </c>
      <c r="H27" s="870" t="s">
        <v>572</v>
      </c>
      <c r="I27" s="871"/>
      <c r="J27" s="384" t="s">
        <v>573</v>
      </c>
      <c r="K27" s="383">
        <v>241536</v>
      </c>
      <c r="L27" s="385" t="s">
        <v>503</v>
      </c>
    </row>
    <row r="28" spans="1:12" x14ac:dyDescent="0.35">
      <c r="A28" s="347"/>
      <c r="B28" s="347"/>
      <c r="C28" s="379">
        <v>100000377109</v>
      </c>
      <c r="D28" s="380" t="s">
        <v>582</v>
      </c>
      <c r="E28" s="389">
        <v>1</v>
      </c>
      <c r="F28" s="390">
        <v>35000</v>
      </c>
      <c r="G28" s="381">
        <v>35000</v>
      </c>
      <c r="H28" s="870" t="s">
        <v>572</v>
      </c>
      <c r="I28" s="871"/>
      <c r="J28" s="384" t="s">
        <v>573</v>
      </c>
      <c r="K28" s="383">
        <v>241536</v>
      </c>
      <c r="L28" s="385" t="s">
        <v>503</v>
      </c>
    </row>
    <row r="29" spans="1:12" ht="48.75" customHeight="1" x14ac:dyDescent="0.35">
      <c r="A29" s="389"/>
      <c r="B29" s="389"/>
      <c r="C29" s="392" t="s">
        <v>583</v>
      </c>
      <c r="D29" s="388" t="s">
        <v>584</v>
      </c>
      <c r="E29" s="389">
        <v>15</v>
      </c>
      <c r="F29" s="390">
        <v>20900</v>
      </c>
      <c r="G29" s="381">
        <v>83600</v>
      </c>
      <c r="H29" s="870" t="s">
        <v>572</v>
      </c>
      <c r="I29" s="871"/>
      <c r="J29" s="384" t="s">
        <v>573</v>
      </c>
      <c r="K29" s="383">
        <v>241536</v>
      </c>
      <c r="L29" s="385" t="s">
        <v>503</v>
      </c>
    </row>
    <row r="30" spans="1:12" x14ac:dyDescent="0.35">
      <c r="A30" s="347"/>
      <c r="B30" s="347"/>
      <c r="C30" s="379">
        <v>100000376890</v>
      </c>
      <c r="D30" s="380" t="s">
        <v>585</v>
      </c>
      <c r="E30" s="389">
        <v>1</v>
      </c>
      <c r="F30" s="390">
        <v>107000</v>
      </c>
      <c r="G30" s="381">
        <v>107000</v>
      </c>
      <c r="H30" s="870" t="s">
        <v>572</v>
      </c>
      <c r="I30" s="871"/>
      <c r="J30" s="384" t="s">
        <v>573</v>
      </c>
      <c r="K30" s="383">
        <v>241536</v>
      </c>
      <c r="L30" s="385" t="s">
        <v>503</v>
      </c>
    </row>
    <row r="31" spans="1:12" ht="48.75" customHeight="1" x14ac:dyDescent="0.35">
      <c r="A31" s="400"/>
      <c r="B31" s="400"/>
      <c r="C31" s="401" t="s">
        <v>586</v>
      </c>
      <c r="D31" s="402" t="s">
        <v>585</v>
      </c>
      <c r="E31" s="400">
        <v>6</v>
      </c>
      <c r="F31" s="403">
        <v>107000</v>
      </c>
      <c r="G31" s="372">
        <v>642000</v>
      </c>
      <c r="H31" s="872" t="s">
        <v>572</v>
      </c>
      <c r="I31" s="873"/>
      <c r="J31" s="375" t="s">
        <v>573</v>
      </c>
      <c r="K31" s="374">
        <v>241536</v>
      </c>
      <c r="L31" s="376" t="s">
        <v>503</v>
      </c>
    </row>
    <row r="32" spans="1:12" x14ac:dyDescent="0.35">
      <c r="A32" s="404"/>
      <c r="B32" s="404"/>
      <c r="C32" s="405">
        <v>100000377275</v>
      </c>
      <c r="D32" s="406" t="s">
        <v>585</v>
      </c>
      <c r="E32" s="407">
        <v>1</v>
      </c>
      <c r="F32" s="408">
        <v>107000</v>
      </c>
      <c r="G32" s="409">
        <v>107000</v>
      </c>
      <c r="H32" s="874" t="s">
        <v>572</v>
      </c>
      <c r="I32" s="875"/>
      <c r="J32" s="410" t="s">
        <v>573</v>
      </c>
      <c r="K32" s="411">
        <v>241536</v>
      </c>
      <c r="L32" s="412" t="s">
        <v>503</v>
      </c>
    </row>
    <row r="33" spans="1:12" x14ac:dyDescent="0.35">
      <c r="A33" s="347"/>
      <c r="B33" s="347"/>
      <c r="C33" s="379">
        <v>100000376891</v>
      </c>
      <c r="D33" s="380" t="s">
        <v>585</v>
      </c>
      <c r="E33" s="389">
        <v>2</v>
      </c>
      <c r="F33" s="390">
        <v>107000</v>
      </c>
      <c r="G33" s="381">
        <v>214000</v>
      </c>
      <c r="H33" s="870" t="s">
        <v>572</v>
      </c>
      <c r="I33" s="871"/>
      <c r="J33" s="384" t="s">
        <v>573</v>
      </c>
      <c r="K33" s="383">
        <v>241536</v>
      </c>
      <c r="L33" s="385" t="s">
        <v>503</v>
      </c>
    </row>
    <row r="34" spans="1:12" x14ac:dyDescent="0.35">
      <c r="A34" s="347"/>
      <c r="B34" s="347"/>
      <c r="C34" s="379">
        <v>100000377208</v>
      </c>
      <c r="D34" s="380" t="s">
        <v>587</v>
      </c>
      <c r="E34" s="389">
        <v>1</v>
      </c>
      <c r="F34" s="390">
        <v>60000</v>
      </c>
      <c r="G34" s="381">
        <v>60000</v>
      </c>
      <c r="H34" s="870" t="s">
        <v>572</v>
      </c>
      <c r="I34" s="871"/>
      <c r="J34" s="384" t="s">
        <v>573</v>
      </c>
      <c r="K34" s="383">
        <v>241536</v>
      </c>
      <c r="L34" s="385" t="s">
        <v>503</v>
      </c>
    </row>
    <row r="35" spans="1:12" x14ac:dyDescent="0.35">
      <c r="A35" s="347"/>
      <c r="B35" s="347"/>
      <c r="C35" s="379">
        <v>100000377224</v>
      </c>
      <c r="D35" s="380" t="s">
        <v>587</v>
      </c>
      <c r="E35" s="389">
        <v>1</v>
      </c>
      <c r="F35" s="390">
        <v>60000</v>
      </c>
      <c r="G35" s="381">
        <v>60000</v>
      </c>
      <c r="H35" s="870" t="s">
        <v>572</v>
      </c>
      <c r="I35" s="871"/>
      <c r="J35" s="384" t="s">
        <v>573</v>
      </c>
      <c r="K35" s="383">
        <v>241536</v>
      </c>
      <c r="L35" s="385" t="s">
        <v>503</v>
      </c>
    </row>
    <row r="36" spans="1:12" x14ac:dyDescent="0.35">
      <c r="A36" s="347"/>
      <c r="B36" s="347"/>
      <c r="C36" s="379">
        <v>100000377432</v>
      </c>
      <c r="D36" s="380" t="s">
        <v>588</v>
      </c>
      <c r="E36" s="389">
        <v>1</v>
      </c>
      <c r="F36" s="390">
        <v>18500</v>
      </c>
      <c r="G36" s="381">
        <v>18500</v>
      </c>
      <c r="H36" s="870" t="s">
        <v>572</v>
      </c>
      <c r="I36" s="871"/>
      <c r="J36" s="384" t="s">
        <v>573</v>
      </c>
      <c r="K36" s="383">
        <v>241536</v>
      </c>
      <c r="L36" s="385" t="s">
        <v>503</v>
      </c>
    </row>
    <row r="37" spans="1:12" ht="48.75" customHeight="1" x14ac:dyDescent="0.35">
      <c r="A37" s="389"/>
      <c r="B37" s="389"/>
      <c r="C37" s="392" t="s">
        <v>589</v>
      </c>
      <c r="D37" s="388" t="s">
        <v>588</v>
      </c>
      <c r="E37" s="389">
        <v>2</v>
      </c>
      <c r="F37" s="390">
        <v>17500</v>
      </c>
      <c r="G37" s="381">
        <v>35000</v>
      </c>
      <c r="H37" s="870" t="s">
        <v>572</v>
      </c>
      <c r="I37" s="871"/>
      <c r="J37" s="384" t="s">
        <v>573</v>
      </c>
      <c r="K37" s="383">
        <v>241536</v>
      </c>
      <c r="L37" s="385" t="s">
        <v>503</v>
      </c>
    </row>
    <row r="38" spans="1:12" ht="48.75" customHeight="1" x14ac:dyDescent="0.35">
      <c r="A38" s="389"/>
      <c r="B38" s="389"/>
      <c r="C38" s="392" t="s">
        <v>590</v>
      </c>
      <c r="D38" s="388" t="s">
        <v>588</v>
      </c>
      <c r="E38" s="389">
        <v>2</v>
      </c>
      <c r="F38" s="390">
        <v>17500</v>
      </c>
      <c r="G38" s="381">
        <v>35000</v>
      </c>
      <c r="H38" s="413" t="s">
        <v>572</v>
      </c>
      <c r="I38" s="414"/>
      <c r="J38" s="384" t="s">
        <v>573</v>
      </c>
      <c r="K38" s="383">
        <v>241536</v>
      </c>
      <c r="L38" s="385" t="s">
        <v>503</v>
      </c>
    </row>
    <row r="39" spans="1:12" ht="48.75" customHeight="1" x14ac:dyDescent="0.35">
      <c r="A39" s="389"/>
      <c r="B39" s="389"/>
      <c r="C39" s="392" t="s">
        <v>591</v>
      </c>
      <c r="D39" s="388" t="s">
        <v>592</v>
      </c>
      <c r="E39" s="389">
        <v>2</v>
      </c>
      <c r="F39" s="390">
        <v>11400</v>
      </c>
      <c r="G39" s="381">
        <v>22800</v>
      </c>
      <c r="H39" s="870" t="s">
        <v>572</v>
      </c>
      <c r="I39" s="871"/>
      <c r="J39" s="384" t="s">
        <v>573</v>
      </c>
      <c r="K39" s="383">
        <v>241536</v>
      </c>
      <c r="L39" s="385" t="s">
        <v>503</v>
      </c>
    </row>
    <row r="40" spans="1:12" ht="48.75" customHeight="1" x14ac:dyDescent="0.35">
      <c r="A40" s="389"/>
      <c r="B40" s="389"/>
      <c r="C40" s="392" t="s">
        <v>593</v>
      </c>
      <c r="D40" s="388" t="s">
        <v>592</v>
      </c>
      <c r="E40" s="389">
        <v>12</v>
      </c>
      <c r="F40" s="390">
        <v>11400</v>
      </c>
      <c r="G40" s="381">
        <v>136800</v>
      </c>
      <c r="H40" s="870" t="s">
        <v>572</v>
      </c>
      <c r="I40" s="871"/>
      <c r="J40" s="384" t="s">
        <v>573</v>
      </c>
      <c r="K40" s="383">
        <v>241536</v>
      </c>
      <c r="L40" s="385" t="s">
        <v>503</v>
      </c>
    </row>
    <row r="41" spans="1:12" x14ac:dyDescent="0.35">
      <c r="A41" s="347"/>
      <c r="B41" s="347"/>
      <c r="C41" s="379">
        <v>100000377545</v>
      </c>
      <c r="D41" s="380" t="s">
        <v>592</v>
      </c>
      <c r="E41" s="389">
        <v>2</v>
      </c>
      <c r="F41" s="390">
        <v>11400</v>
      </c>
      <c r="G41" s="415">
        <v>22800</v>
      </c>
      <c r="H41" s="870" t="s">
        <v>572</v>
      </c>
      <c r="I41" s="871"/>
      <c r="J41" s="384" t="s">
        <v>573</v>
      </c>
      <c r="K41" s="383">
        <v>241536</v>
      </c>
      <c r="L41" s="385" t="s">
        <v>503</v>
      </c>
    </row>
    <row r="42" spans="1:12" ht="48.75" customHeight="1" x14ac:dyDescent="0.35">
      <c r="A42" s="389"/>
      <c r="B42" s="389"/>
      <c r="C42" s="392" t="s">
        <v>594</v>
      </c>
      <c r="D42" s="388" t="s">
        <v>595</v>
      </c>
      <c r="E42" s="389">
        <v>9</v>
      </c>
      <c r="F42" s="390">
        <v>16000</v>
      </c>
      <c r="G42" s="416">
        <v>144000</v>
      </c>
      <c r="H42" s="870" t="s">
        <v>572</v>
      </c>
      <c r="I42" s="871"/>
      <c r="J42" s="384" t="s">
        <v>573</v>
      </c>
      <c r="K42" s="383">
        <v>241536</v>
      </c>
      <c r="L42" s="385" t="s">
        <v>503</v>
      </c>
    </row>
    <row r="43" spans="1:12" ht="48.75" customHeight="1" x14ac:dyDescent="0.35">
      <c r="A43" s="389"/>
      <c r="B43" s="389"/>
      <c r="C43" s="392" t="s">
        <v>596</v>
      </c>
      <c r="D43" s="388" t="s">
        <v>595</v>
      </c>
      <c r="E43" s="389">
        <v>6</v>
      </c>
      <c r="F43" s="390">
        <v>16000</v>
      </c>
      <c r="G43" s="416">
        <v>96000</v>
      </c>
      <c r="H43" s="870" t="s">
        <v>572</v>
      </c>
      <c r="I43" s="871"/>
      <c r="J43" s="384" t="s">
        <v>573</v>
      </c>
      <c r="K43" s="383">
        <v>241536</v>
      </c>
      <c r="L43" s="385" t="s">
        <v>503</v>
      </c>
    </row>
    <row r="44" spans="1:12" x14ac:dyDescent="0.35">
      <c r="A44" s="389"/>
      <c r="B44" s="389"/>
      <c r="C44" s="394">
        <v>100000377575</v>
      </c>
      <c r="D44" s="380" t="s">
        <v>597</v>
      </c>
      <c r="E44" s="389">
        <v>1</v>
      </c>
      <c r="F44" s="390">
        <v>40500</v>
      </c>
      <c r="G44" s="415">
        <v>40500</v>
      </c>
      <c r="H44" s="870" t="s">
        <v>572</v>
      </c>
      <c r="I44" s="871"/>
      <c r="J44" s="384" t="s">
        <v>573</v>
      </c>
      <c r="K44" s="383">
        <v>241536</v>
      </c>
      <c r="L44" s="385" t="s">
        <v>503</v>
      </c>
    </row>
    <row r="45" spans="1:12" ht="48.75" customHeight="1" x14ac:dyDescent="0.35">
      <c r="A45" s="389"/>
      <c r="B45" s="389"/>
      <c r="C45" s="392" t="s">
        <v>598</v>
      </c>
      <c r="D45" s="388" t="s">
        <v>597</v>
      </c>
      <c r="E45" s="389">
        <v>12</v>
      </c>
      <c r="F45" s="390">
        <v>40500</v>
      </c>
      <c r="G45" s="416">
        <v>486000</v>
      </c>
      <c r="H45" s="870" t="s">
        <v>572</v>
      </c>
      <c r="I45" s="871"/>
      <c r="J45" s="384" t="s">
        <v>573</v>
      </c>
      <c r="K45" s="383">
        <v>241536</v>
      </c>
      <c r="L45" s="385" t="s">
        <v>503</v>
      </c>
    </row>
    <row r="46" spans="1:12" ht="48.75" customHeight="1" x14ac:dyDescent="0.35">
      <c r="A46" s="389"/>
      <c r="B46" s="389"/>
      <c r="C46" s="392" t="s">
        <v>599</v>
      </c>
      <c r="D46" s="388" t="s">
        <v>600</v>
      </c>
      <c r="E46" s="389">
        <v>6</v>
      </c>
      <c r="F46" s="390">
        <v>22000</v>
      </c>
      <c r="G46" s="416">
        <v>132000</v>
      </c>
      <c r="H46" s="870" t="s">
        <v>572</v>
      </c>
      <c r="I46" s="871"/>
      <c r="J46" s="384" t="s">
        <v>573</v>
      </c>
      <c r="K46" s="383">
        <v>241536</v>
      </c>
      <c r="L46" s="385" t="s">
        <v>503</v>
      </c>
    </row>
    <row r="47" spans="1:12" ht="48.75" customHeight="1" x14ac:dyDescent="0.35">
      <c r="A47" s="389"/>
      <c r="B47" s="389"/>
      <c r="C47" s="394" t="s">
        <v>601</v>
      </c>
      <c r="D47" s="388" t="s">
        <v>602</v>
      </c>
      <c r="E47" s="389">
        <v>3</v>
      </c>
      <c r="F47" s="390">
        <v>18100</v>
      </c>
      <c r="G47" s="416">
        <v>54300</v>
      </c>
      <c r="H47" s="870" t="s">
        <v>572</v>
      </c>
      <c r="I47" s="871"/>
      <c r="J47" s="384" t="s">
        <v>573</v>
      </c>
      <c r="K47" s="383">
        <v>241536</v>
      </c>
      <c r="L47" s="385" t="s">
        <v>503</v>
      </c>
    </row>
    <row r="48" spans="1:12" ht="48.75" customHeight="1" x14ac:dyDescent="0.35">
      <c r="A48" s="400"/>
      <c r="B48" s="400"/>
      <c r="C48" s="417" t="s">
        <v>603</v>
      </c>
      <c r="D48" s="402" t="s">
        <v>604</v>
      </c>
      <c r="E48" s="400">
        <v>4</v>
      </c>
      <c r="F48" s="403">
        <v>37530</v>
      </c>
      <c r="G48" s="418">
        <v>150120</v>
      </c>
      <c r="H48" s="872" t="s">
        <v>572</v>
      </c>
      <c r="I48" s="873"/>
      <c r="J48" s="375" t="s">
        <v>573</v>
      </c>
      <c r="K48" s="374">
        <v>241536</v>
      </c>
      <c r="L48" s="376" t="s">
        <v>503</v>
      </c>
    </row>
    <row r="49" spans="1:12" ht="48.75" customHeight="1" x14ac:dyDescent="0.35">
      <c r="A49" s="407"/>
      <c r="B49" s="407"/>
      <c r="C49" s="419" t="s">
        <v>605</v>
      </c>
      <c r="D49" s="420" t="s">
        <v>606</v>
      </c>
      <c r="E49" s="407">
        <v>53</v>
      </c>
      <c r="F49" s="408">
        <v>9700</v>
      </c>
      <c r="G49" s="421">
        <v>514100</v>
      </c>
      <c r="H49" s="874" t="s">
        <v>572</v>
      </c>
      <c r="I49" s="875"/>
      <c r="J49" s="410" t="s">
        <v>573</v>
      </c>
      <c r="K49" s="411">
        <v>241536</v>
      </c>
      <c r="L49" s="412" t="s">
        <v>503</v>
      </c>
    </row>
    <row r="50" spans="1:12" ht="48.75" customHeight="1" x14ac:dyDescent="0.35">
      <c r="A50" s="389"/>
      <c r="B50" s="389"/>
      <c r="C50" s="394" t="s">
        <v>607</v>
      </c>
      <c r="D50" s="388" t="s">
        <v>608</v>
      </c>
      <c r="E50" s="389">
        <v>33</v>
      </c>
      <c r="F50" s="390">
        <v>5800</v>
      </c>
      <c r="G50" s="416">
        <v>191400</v>
      </c>
      <c r="H50" s="870" t="s">
        <v>572</v>
      </c>
      <c r="I50" s="871"/>
      <c r="J50" s="384" t="s">
        <v>573</v>
      </c>
      <c r="K50" s="383">
        <v>241536</v>
      </c>
      <c r="L50" s="385" t="s">
        <v>503</v>
      </c>
    </row>
    <row r="51" spans="1:12" x14ac:dyDescent="0.35">
      <c r="A51" s="389"/>
      <c r="B51" s="389"/>
      <c r="C51" s="394">
        <v>100000377719</v>
      </c>
      <c r="D51" s="388" t="s">
        <v>608</v>
      </c>
      <c r="E51" s="389">
        <v>1</v>
      </c>
      <c r="F51" s="390">
        <v>5800</v>
      </c>
      <c r="G51" s="416">
        <v>5800</v>
      </c>
      <c r="H51" s="870" t="s">
        <v>572</v>
      </c>
      <c r="I51" s="871"/>
      <c r="J51" s="384" t="s">
        <v>573</v>
      </c>
      <c r="K51" s="383">
        <v>241536</v>
      </c>
      <c r="L51" s="385" t="s">
        <v>503</v>
      </c>
    </row>
    <row r="52" spans="1:12" ht="48.75" customHeight="1" x14ac:dyDescent="0.35">
      <c r="A52" s="389"/>
      <c r="B52" s="389"/>
      <c r="C52" s="394" t="s">
        <v>609</v>
      </c>
      <c r="D52" s="388" t="s">
        <v>610</v>
      </c>
      <c r="E52" s="389">
        <v>5</v>
      </c>
      <c r="F52" s="390">
        <v>19500</v>
      </c>
      <c r="G52" s="416">
        <v>97500</v>
      </c>
      <c r="H52" s="870" t="s">
        <v>572</v>
      </c>
      <c r="I52" s="871"/>
      <c r="J52" s="384" t="s">
        <v>573</v>
      </c>
      <c r="K52" s="383">
        <v>241536</v>
      </c>
      <c r="L52" s="385" t="s">
        <v>503</v>
      </c>
    </row>
    <row r="53" spans="1:12" x14ac:dyDescent="0.35">
      <c r="A53" s="389"/>
      <c r="B53" s="389"/>
      <c r="C53" s="394">
        <v>100000377582</v>
      </c>
      <c r="D53" s="388" t="s">
        <v>610</v>
      </c>
      <c r="E53" s="389">
        <v>1</v>
      </c>
      <c r="F53" s="390">
        <v>19500</v>
      </c>
      <c r="G53" s="416">
        <v>19500</v>
      </c>
      <c r="H53" s="870" t="s">
        <v>572</v>
      </c>
      <c r="I53" s="871"/>
      <c r="J53" s="384" t="s">
        <v>573</v>
      </c>
      <c r="K53" s="383">
        <v>241536</v>
      </c>
      <c r="L53" s="385" t="s">
        <v>503</v>
      </c>
    </row>
    <row r="54" spans="1:12" ht="48.75" customHeight="1" x14ac:dyDescent="0.35">
      <c r="A54" s="389"/>
      <c r="B54" s="389"/>
      <c r="C54" s="394" t="s">
        <v>611</v>
      </c>
      <c r="D54" s="388" t="s">
        <v>610</v>
      </c>
      <c r="E54" s="389">
        <v>2</v>
      </c>
      <c r="F54" s="390">
        <v>19500</v>
      </c>
      <c r="G54" s="416">
        <v>39000</v>
      </c>
      <c r="H54" s="870" t="s">
        <v>572</v>
      </c>
      <c r="I54" s="871"/>
      <c r="J54" s="384" t="s">
        <v>573</v>
      </c>
      <c r="K54" s="383">
        <v>241536</v>
      </c>
      <c r="L54" s="385" t="s">
        <v>503</v>
      </c>
    </row>
    <row r="55" spans="1:12" x14ac:dyDescent="0.35">
      <c r="A55" s="389"/>
      <c r="B55" s="389"/>
      <c r="C55" s="394">
        <v>100000377581</v>
      </c>
      <c r="D55" s="388" t="s">
        <v>610</v>
      </c>
      <c r="E55" s="389">
        <v>2</v>
      </c>
      <c r="F55" s="390">
        <v>19500</v>
      </c>
      <c r="G55" s="416">
        <v>39000</v>
      </c>
      <c r="H55" s="870" t="s">
        <v>572</v>
      </c>
      <c r="I55" s="871"/>
      <c r="J55" s="384" t="s">
        <v>573</v>
      </c>
      <c r="K55" s="383">
        <v>241536</v>
      </c>
      <c r="L55" s="385" t="s">
        <v>503</v>
      </c>
    </row>
    <row r="56" spans="1:12" ht="48.75" customHeight="1" x14ac:dyDescent="0.35">
      <c r="A56" s="389"/>
      <c r="B56" s="389"/>
      <c r="C56" s="394" t="s">
        <v>612</v>
      </c>
      <c r="D56" s="388" t="s">
        <v>613</v>
      </c>
      <c r="E56" s="389">
        <v>10</v>
      </c>
      <c r="F56" s="390">
        <v>19500</v>
      </c>
      <c r="G56" s="416">
        <v>195000</v>
      </c>
      <c r="H56" s="870" t="s">
        <v>572</v>
      </c>
      <c r="I56" s="871"/>
      <c r="J56" s="384" t="s">
        <v>573</v>
      </c>
      <c r="K56" s="383">
        <v>241536</v>
      </c>
      <c r="L56" s="385" t="s">
        <v>503</v>
      </c>
    </row>
    <row r="57" spans="1:12" ht="48.75" customHeight="1" x14ac:dyDescent="0.35">
      <c r="A57" s="389"/>
      <c r="B57" s="389"/>
      <c r="C57" s="394" t="s">
        <v>614</v>
      </c>
      <c r="D57" s="388" t="s">
        <v>615</v>
      </c>
      <c r="E57" s="389">
        <v>11</v>
      </c>
      <c r="F57" s="390">
        <v>7200</v>
      </c>
      <c r="G57" s="416">
        <v>79200</v>
      </c>
      <c r="H57" s="870" t="s">
        <v>572</v>
      </c>
      <c r="I57" s="871"/>
      <c r="J57" s="384" t="s">
        <v>573</v>
      </c>
      <c r="K57" s="383">
        <v>241536</v>
      </c>
      <c r="L57" s="385" t="s">
        <v>503</v>
      </c>
    </row>
    <row r="58" spans="1:12" ht="48.75" customHeight="1" x14ac:dyDescent="0.35">
      <c r="A58" s="389"/>
      <c r="B58" s="389"/>
      <c r="C58" s="394" t="s">
        <v>616</v>
      </c>
      <c r="D58" s="388" t="s">
        <v>617</v>
      </c>
      <c r="E58" s="389">
        <v>11</v>
      </c>
      <c r="F58" s="390">
        <v>7200</v>
      </c>
      <c r="G58" s="416">
        <v>79200</v>
      </c>
      <c r="H58" s="870" t="s">
        <v>572</v>
      </c>
      <c r="I58" s="871"/>
      <c r="J58" s="384" t="s">
        <v>573</v>
      </c>
      <c r="K58" s="383">
        <v>241536</v>
      </c>
      <c r="L58" s="385" t="s">
        <v>503</v>
      </c>
    </row>
    <row r="59" spans="1:12" x14ac:dyDescent="0.35">
      <c r="A59" s="389"/>
      <c r="B59" s="389"/>
      <c r="C59" s="394">
        <v>100000377621</v>
      </c>
      <c r="D59" s="388" t="s">
        <v>618</v>
      </c>
      <c r="E59" s="389">
        <v>1</v>
      </c>
      <c r="F59" s="390">
        <v>70000</v>
      </c>
      <c r="G59" s="416">
        <v>70000</v>
      </c>
      <c r="H59" s="870" t="s">
        <v>572</v>
      </c>
      <c r="I59" s="871"/>
      <c r="J59" s="384" t="s">
        <v>573</v>
      </c>
      <c r="K59" s="383">
        <v>241536</v>
      </c>
      <c r="L59" s="385" t="s">
        <v>503</v>
      </c>
    </row>
    <row r="60" spans="1:12" x14ac:dyDescent="0.35">
      <c r="A60" s="389"/>
      <c r="B60" s="389"/>
      <c r="C60" s="394">
        <v>100000377622</v>
      </c>
      <c r="D60" s="388" t="s">
        <v>619</v>
      </c>
      <c r="E60" s="389">
        <v>1</v>
      </c>
      <c r="F60" s="390">
        <v>30000</v>
      </c>
      <c r="G60" s="416">
        <v>30000</v>
      </c>
      <c r="H60" s="870" t="s">
        <v>572</v>
      </c>
      <c r="I60" s="871"/>
      <c r="J60" s="384" t="s">
        <v>573</v>
      </c>
      <c r="K60" s="383">
        <v>241536</v>
      </c>
      <c r="L60" s="385" t="s">
        <v>503</v>
      </c>
    </row>
    <row r="61" spans="1:12" x14ac:dyDescent="0.35">
      <c r="A61" s="389"/>
      <c r="B61" s="389"/>
      <c r="C61" s="394">
        <v>100000377735</v>
      </c>
      <c r="D61" s="388" t="s">
        <v>620</v>
      </c>
      <c r="E61" s="389">
        <v>1</v>
      </c>
      <c r="F61" s="390">
        <v>95000</v>
      </c>
      <c r="G61" s="416">
        <v>95000</v>
      </c>
      <c r="H61" s="870" t="s">
        <v>572</v>
      </c>
      <c r="I61" s="871"/>
      <c r="J61" s="384" t="s">
        <v>573</v>
      </c>
      <c r="K61" s="383">
        <v>241536</v>
      </c>
      <c r="L61" s="385" t="s">
        <v>503</v>
      </c>
    </row>
    <row r="62" spans="1:12" ht="48.75" customHeight="1" x14ac:dyDescent="0.35">
      <c r="A62" s="389"/>
      <c r="B62" s="389"/>
      <c r="C62" s="394" t="s">
        <v>621</v>
      </c>
      <c r="D62" s="388" t="s">
        <v>622</v>
      </c>
      <c r="E62" s="389">
        <v>2</v>
      </c>
      <c r="F62" s="390">
        <v>17000</v>
      </c>
      <c r="G62" s="416">
        <v>34000</v>
      </c>
      <c r="H62" s="870" t="s">
        <v>572</v>
      </c>
      <c r="I62" s="871"/>
      <c r="J62" s="384" t="s">
        <v>573</v>
      </c>
      <c r="K62" s="383">
        <v>241536</v>
      </c>
      <c r="L62" s="385" t="s">
        <v>503</v>
      </c>
    </row>
    <row r="63" spans="1:12" ht="48.75" customHeight="1" x14ac:dyDescent="0.35">
      <c r="A63" s="389"/>
      <c r="B63" s="389"/>
      <c r="C63" s="394" t="s">
        <v>623</v>
      </c>
      <c r="D63" s="388" t="s">
        <v>624</v>
      </c>
      <c r="E63" s="389">
        <v>5</v>
      </c>
      <c r="F63" s="390">
        <v>12400</v>
      </c>
      <c r="G63" s="416">
        <v>62000</v>
      </c>
      <c r="H63" s="870" t="s">
        <v>572</v>
      </c>
      <c r="I63" s="871"/>
      <c r="J63" s="384" t="s">
        <v>573</v>
      </c>
      <c r="K63" s="383">
        <v>241536</v>
      </c>
      <c r="L63" s="385" t="s">
        <v>503</v>
      </c>
    </row>
    <row r="64" spans="1:12" ht="48.75" customHeight="1" x14ac:dyDescent="0.35">
      <c r="A64" s="389"/>
      <c r="B64" s="389"/>
      <c r="C64" s="394" t="s">
        <v>625</v>
      </c>
      <c r="D64" s="388" t="s">
        <v>626</v>
      </c>
      <c r="E64" s="389">
        <v>2</v>
      </c>
      <c r="F64" s="390">
        <v>6500</v>
      </c>
      <c r="G64" s="416">
        <v>13000</v>
      </c>
      <c r="H64" s="870" t="s">
        <v>572</v>
      </c>
      <c r="I64" s="871"/>
      <c r="J64" s="384" t="s">
        <v>573</v>
      </c>
      <c r="K64" s="383">
        <v>241536</v>
      </c>
      <c r="L64" s="385" t="s">
        <v>503</v>
      </c>
    </row>
    <row r="65" spans="1:12" ht="48.75" customHeight="1" x14ac:dyDescent="0.35">
      <c r="A65" s="400"/>
      <c r="B65" s="400"/>
      <c r="C65" s="417" t="s">
        <v>627</v>
      </c>
      <c r="D65" s="402" t="s">
        <v>628</v>
      </c>
      <c r="E65" s="400">
        <v>2</v>
      </c>
      <c r="F65" s="403">
        <v>11400</v>
      </c>
      <c r="G65" s="418">
        <v>22800</v>
      </c>
      <c r="H65" s="872" t="s">
        <v>572</v>
      </c>
      <c r="I65" s="873"/>
      <c r="J65" s="375" t="s">
        <v>573</v>
      </c>
      <c r="K65" s="374">
        <v>241536</v>
      </c>
      <c r="L65" s="376" t="s">
        <v>503</v>
      </c>
    </row>
    <row r="66" spans="1:12" ht="48.75" customHeight="1" x14ac:dyDescent="0.35">
      <c r="A66" s="407"/>
      <c r="B66" s="407"/>
      <c r="C66" s="419" t="s">
        <v>629</v>
      </c>
      <c r="D66" s="420" t="s">
        <v>628</v>
      </c>
      <c r="E66" s="407">
        <v>11</v>
      </c>
      <c r="F66" s="408">
        <v>11400</v>
      </c>
      <c r="G66" s="421">
        <v>125400</v>
      </c>
      <c r="H66" s="874" t="s">
        <v>572</v>
      </c>
      <c r="I66" s="875"/>
      <c r="J66" s="410" t="s">
        <v>573</v>
      </c>
      <c r="K66" s="411">
        <v>241536</v>
      </c>
      <c r="L66" s="412" t="s">
        <v>503</v>
      </c>
    </row>
    <row r="67" spans="1:12" x14ac:dyDescent="0.35">
      <c r="A67" s="389"/>
      <c r="B67" s="389"/>
      <c r="C67" s="394">
        <v>100000377743</v>
      </c>
      <c r="D67" s="388" t="s">
        <v>630</v>
      </c>
      <c r="E67" s="389">
        <v>1</v>
      </c>
      <c r="F67" s="390">
        <v>15000</v>
      </c>
      <c r="G67" s="390">
        <v>15000</v>
      </c>
      <c r="H67" s="870" t="s">
        <v>572</v>
      </c>
      <c r="I67" s="871"/>
      <c r="J67" s="384" t="s">
        <v>573</v>
      </c>
      <c r="K67" s="383">
        <v>241536</v>
      </c>
      <c r="L67" s="385" t="s">
        <v>503</v>
      </c>
    </row>
    <row r="68" spans="1:12" x14ac:dyDescent="0.35">
      <c r="A68" s="389"/>
      <c r="B68" s="389"/>
      <c r="C68" s="394">
        <v>100000377744</v>
      </c>
      <c r="D68" s="388" t="s">
        <v>631</v>
      </c>
      <c r="E68" s="389">
        <v>1</v>
      </c>
      <c r="F68" s="390">
        <v>22000</v>
      </c>
      <c r="G68" s="390">
        <v>22000</v>
      </c>
      <c r="H68" s="870" t="s">
        <v>572</v>
      </c>
      <c r="I68" s="871"/>
      <c r="J68" s="384" t="s">
        <v>573</v>
      </c>
      <c r="K68" s="383">
        <v>241536</v>
      </c>
      <c r="L68" s="385" t="s">
        <v>503</v>
      </c>
    </row>
    <row r="69" spans="1:12" x14ac:dyDescent="0.35">
      <c r="A69" s="389"/>
      <c r="B69" s="389"/>
      <c r="C69" s="394">
        <v>100000377125</v>
      </c>
      <c r="D69" s="388" t="s">
        <v>584</v>
      </c>
      <c r="E69" s="389">
        <v>2</v>
      </c>
      <c r="F69" s="390">
        <v>20900</v>
      </c>
      <c r="G69" s="390">
        <v>41800</v>
      </c>
      <c r="H69" s="870" t="s">
        <v>572</v>
      </c>
      <c r="I69" s="871"/>
      <c r="J69" s="384" t="s">
        <v>573</v>
      </c>
      <c r="K69" s="383">
        <v>241536</v>
      </c>
      <c r="L69" s="385" t="s">
        <v>503</v>
      </c>
    </row>
    <row r="70" spans="1:12" ht="48.75" customHeight="1" x14ac:dyDescent="0.35">
      <c r="A70" s="389"/>
      <c r="B70" s="389"/>
      <c r="C70" s="394" t="s">
        <v>583</v>
      </c>
      <c r="D70" s="388" t="s">
        <v>584</v>
      </c>
      <c r="E70" s="389">
        <v>15</v>
      </c>
      <c r="F70" s="390">
        <v>20900</v>
      </c>
      <c r="G70" s="390">
        <v>313500</v>
      </c>
      <c r="H70" s="870" t="s">
        <v>572</v>
      </c>
      <c r="I70" s="871"/>
      <c r="J70" s="384" t="s">
        <v>573</v>
      </c>
      <c r="K70" s="383">
        <v>241536</v>
      </c>
      <c r="L70" s="385" t="s">
        <v>503</v>
      </c>
    </row>
    <row r="71" spans="1:12" ht="48.75" customHeight="1" x14ac:dyDescent="0.35">
      <c r="A71" s="389"/>
      <c r="B71" s="389"/>
      <c r="C71" s="394" t="s">
        <v>632</v>
      </c>
      <c r="D71" s="388" t="s">
        <v>584</v>
      </c>
      <c r="E71" s="389">
        <v>31</v>
      </c>
      <c r="F71" s="390">
        <v>20900</v>
      </c>
      <c r="G71" s="390">
        <v>647900</v>
      </c>
      <c r="H71" s="870" t="s">
        <v>572</v>
      </c>
      <c r="I71" s="871"/>
      <c r="J71" s="384" t="s">
        <v>573</v>
      </c>
      <c r="K71" s="383">
        <v>241536</v>
      </c>
      <c r="L71" s="385" t="s">
        <v>503</v>
      </c>
    </row>
    <row r="72" spans="1:12" x14ac:dyDescent="0.35">
      <c r="A72" s="389"/>
      <c r="B72" s="389"/>
      <c r="C72" s="394">
        <v>100000377745</v>
      </c>
      <c r="D72" s="388" t="s">
        <v>633</v>
      </c>
      <c r="E72" s="389">
        <v>1</v>
      </c>
      <c r="F72" s="390">
        <v>39500</v>
      </c>
      <c r="G72" s="390">
        <v>39500</v>
      </c>
      <c r="H72" s="870" t="s">
        <v>572</v>
      </c>
      <c r="I72" s="871"/>
      <c r="J72" s="384" t="s">
        <v>573</v>
      </c>
      <c r="K72" s="383">
        <v>241536</v>
      </c>
      <c r="L72" s="385" t="s">
        <v>503</v>
      </c>
    </row>
    <row r="73" spans="1:12" x14ac:dyDescent="0.35">
      <c r="A73" s="389"/>
      <c r="B73" s="389"/>
      <c r="C73" s="394">
        <v>100000377746</v>
      </c>
      <c r="D73" s="388" t="s">
        <v>634</v>
      </c>
      <c r="E73" s="389">
        <v>1</v>
      </c>
      <c r="F73" s="390">
        <v>570000</v>
      </c>
      <c r="G73" s="390">
        <v>570000</v>
      </c>
      <c r="H73" s="870" t="s">
        <v>572</v>
      </c>
      <c r="I73" s="871"/>
      <c r="J73" s="384" t="s">
        <v>573</v>
      </c>
      <c r="K73" s="383">
        <v>241536</v>
      </c>
      <c r="L73" s="385" t="s">
        <v>503</v>
      </c>
    </row>
    <row r="74" spans="1:12" ht="48.75" customHeight="1" x14ac:dyDescent="0.35">
      <c r="A74" s="389"/>
      <c r="B74" s="389"/>
      <c r="C74" s="394" t="s">
        <v>635</v>
      </c>
      <c r="D74" s="388" t="s">
        <v>636</v>
      </c>
      <c r="E74" s="389">
        <v>5</v>
      </c>
      <c r="F74" s="390">
        <v>20500</v>
      </c>
      <c r="G74" s="390">
        <v>102500</v>
      </c>
      <c r="H74" s="870" t="s">
        <v>572</v>
      </c>
      <c r="I74" s="871"/>
      <c r="J74" s="384" t="s">
        <v>573</v>
      </c>
      <c r="K74" s="383">
        <v>241536</v>
      </c>
      <c r="L74" s="385" t="s">
        <v>503</v>
      </c>
    </row>
    <row r="75" spans="1:12" ht="48.75" customHeight="1" x14ac:dyDescent="0.35">
      <c r="A75" s="389"/>
      <c r="B75" s="389"/>
      <c r="C75" s="394" t="s">
        <v>637</v>
      </c>
      <c r="D75" s="388" t="s">
        <v>638</v>
      </c>
      <c r="E75" s="389">
        <v>6</v>
      </c>
      <c r="F75" s="390">
        <v>12400</v>
      </c>
      <c r="G75" s="390">
        <v>74400</v>
      </c>
      <c r="H75" s="870" t="s">
        <v>572</v>
      </c>
      <c r="I75" s="871"/>
      <c r="J75" s="384" t="s">
        <v>573</v>
      </c>
      <c r="K75" s="383">
        <v>241536</v>
      </c>
      <c r="L75" s="385" t="s">
        <v>503</v>
      </c>
    </row>
    <row r="76" spans="1:12" ht="48.75" customHeight="1" x14ac:dyDescent="0.35">
      <c r="A76" s="389"/>
      <c r="B76" s="389"/>
      <c r="C76" s="394" t="s">
        <v>639</v>
      </c>
      <c r="D76" s="388" t="s">
        <v>640</v>
      </c>
      <c r="E76" s="389">
        <v>5</v>
      </c>
      <c r="F76" s="390">
        <v>18150</v>
      </c>
      <c r="G76" s="390">
        <v>90750</v>
      </c>
      <c r="H76" s="870" t="s">
        <v>572</v>
      </c>
      <c r="I76" s="871"/>
      <c r="J76" s="384" t="s">
        <v>573</v>
      </c>
      <c r="K76" s="383">
        <v>241536</v>
      </c>
      <c r="L76" s="385" t="s">
        <v>503</v>
      </c>
    </row>
    <row r="77" spans="1:12" ht="48.75" customHeight="1" x14ac:dyDescent="0.35">
      <c r="A77" s="389"/>
      <c r="B77" s="389"/>
      <c r="C77" s="394" t="s">
        <v>641</v>
      </c>
      <c r="D77" s="388" t="s">
        <v>642</v>
      </c>
      <c r="E77" s="389">
        <v>2</v>
      </c>
      <c r="F77" s="390">
        <v>14150</v>
      </c>
      <c r="G77" s="390">
        <v>28300</v>
      </c>
      <c r="H77" s="870" t="s">
        <v>572</v>
      </c>
      <c r="I77" s="871"/>
      <c r="J77" s="384" t="s">
        <v>573</v>
      </c>
      <c r="K77" s="383">
        <v>241536</v>
      </c>
      <c r="L77" s="385" t="s">
        <v>503</v>
      </c>
    </row>
    <row r="78" spans="1:12" ht="48.75" customHeight="1" x14ac:dyDescent="0.35">
      <c r="A78" s="389"/>
      <c r="B78" s="389"/>
      <c r="C78" s="394" t="s">
        <v>643</v>
      </c>
      <c r="D78" s="388" t="s">
        <v>644</v>
      </c>
      <c r="E78" s="389">
        <v>5</v>
      </c>
      <c r="F78" s="390">
        <v>12500</v>
      </c>
      <c r="G78" s="390">
        <v>62500</v>
      </c>
      <c r="H78" s="870" t="s">
        <v>572</v>
      </c>
      <c r="I78" s="871"/>
      <c r="J78" s="384" t="s">
        <v>573</v>
      </c>
      <c r="K78" s="383">
        <v>241536</v>
      </c>
      <c r="L78" s="368" t="s">
        <v>503</v>
      </c>
    </row>
    <row r="79" spans="1:12" ht="48.75" customHeight="1" x14ac:dyDescent="0.35">
      <c r="A79" s="389"/>
      <c r="B79" s="389"/>
      <c r="C79" s="394" t="s">
        <v>645</v>
      </c>
      <c r="D79" s="388" t="s">
        <v>646</v>
      </c>
      <c r="E79" s="389">
        <v>2</v>
      </c>
      <c r="F79" s="390">
        <v>9600</v>
      </c>
      <c r="G79" s="390">
        <v>19200</v>
      </c>
      <c r="H79" s="870" t="s">
        <v>572</v>
      </c>
      <c r="I79" s="871"/>
      <c r="J79" s="384" t="s">
        <v>573</v>
      </c>
      <c r="K79" s="383">
        <v>241536</v>
      </c>
      <c r="L79" s="368" t="s">
        <v>503</v>
      </c>
    </row>
    <row r="80" spans="1:12" ht="48.75" customHeight="1" x14ac:dyDescent="0.35">
      <c r="A80" s="400"/>
      <c r="B80" s="400"/>
      <c r="C80" s="417" t="s">
        <v>647</v>
      </c>
      <c r="D80" s="402" t="s">
        <v>648</v>
      </c>
      <c r="E80" s="400">
        <v>4</v>
      </c>
      <c r="F80" s="403">
        <v>15700</v>
      </c>
      <c r="G80" s="403">
        <v>62800</v>
      </c>
      <c r="H80" s="872" t="s">
        <v>572</v>
      </c>
      <c r="I80" s="873"/>
      <c r="J80" s="375" t="s">
        <v>573</v>
      </c>
      <c r="K80" s="374">
        <v>241536</v>
      </c>
      <c r="L80" s="422" t="s">
        <v>503</v>
      </c>
    </row>
    <row r="81" spans="1:12" x14ac:dyDescent="0.35">
      <c r="A81" s="386"/>
      <c r="B81" s="386"/>
      <c r="C81" s="344"/>
      <c r="D81" s="386" t="s">
        <v>649</v>
      </c>
      <c r="E81" s="342"/>
      <c r="F81" s="342"/>
      <c r="G81" s="342"/>
      <c r="H81" s="342"/>
      <c r="I81" s="387"/>
      <c r="J81" s="342"/>
      <c r="K81" s="343"/>
      <c r="L81" s="368"/>
    </row>
    <row r="82" spans="1:12" ht="48.75" customHeight="1" x14ac:dyDescent="0.35">
      <c r="A82" s="400"/>
      <c r="B82" s="423" t="s">
        <v>569</v>
      </c>
      <c r="C82" s="417" t="s">
        <v>650</v>
      </c>
      <c r="D82" s="402" t="s">
        <v>651</v>
      </c>
      <c r="E82" s="400">
        <v>2</v>
      </c>
      <c r="F82" s="403">
        <v>1159500</v>
      </c>
      <c r="G82" s="372">
        <f>E82*F82</f>
        <v>2319000</v>
      </c>
      <c r="H82" s="400" t="s">
        <v>652</v>
      </c>
      <c r="I82" s="374">
        <v>241327</v>
      </c>
      <c r="J82" s="375" t="s">
        <v>653</v>
      </c>
      <c r="K82" s="374">
        <v>241369</v>
      </c>
      <c r="L82" s="424" t="s">
        <v>503</v>
      </c>
    </row>
    <row r="83" spans="1:12" ht="48.75" customHeight="1" x14ac:dyDescent="0.35">
      <c r="A83" s="407"/>
      <c r="B83" s="407"/>
      <c r="C83" s="419" t="s">
        <v>654</v>
      </c>
      <c r="D83" s="420" t="s">
        <v>655</v>
      </c>
      <c r="E83" s="407">
        <v>10</v>
      </c>
      <c r="F83" s="408">
        <v>763980</v>
      </c>
      <c r="G83" s="409">
        <f>E83*F83</f>
        <v>7639800</v>
      </c>
      <c r="H83" s="407" t="s">
        <v>656</v>
      </c>
      <c r="I83" s="411">
        <v>241333</v>
      </c>
      <c r="J83" s="410" t="s">
        <v>653</v>
      </c>
      <c r="K83" s="411">
        <v>241369</v>
      </c>
      <c r="L83" s="425" t="s">
        <v>503</v>
      </c>
    </row>
    <row r="84" spans="1:12" ht="48.75" customHeight="1" x14ac:dyDescent="0.35">
      <c r="A84" s="400"/>
      <c r="B84" s="400"/>
      <c r="C84" s="417" t="s">
        <v>657</v>
      </c>
      <c r="D84" s="402" t="s">
        <v>658</v>
      </c>
      <c r="E84" s="400">
        <v>4</v>
      </c>
      <c r="F84" s="403">
        <v>583150</v>
      </c>
      <c r="G84" s="372">
        <f>E84*F84</f>
        <v>2332600</v>
      </c>
      <c r="H84" s="400" t="s">
        <v>656</v>
      </c>
      <c r="I84" s="374">
        <v>241333</v>
      </c>
      <c r="J84" s="375" t="s">
        <v>653</v>
      </c>
      <c r="K84" s="374">
        <v>241369</v>
      </c>
      <c r="L84" s="424" t="s">
        <v>503</v>
      </c>
    </row>
    <row r="85" spans="1:12" x14ac:dyDescent="0.35">
      <c r="A85" s="386"/>
      <c r="B85" s="386"/>
      <c r="C85" s="344"/>
      <c r="D85" s="386" t="s">
        <v>659</v>
      </c>
      <c r="E85" s="343"/>
      <c r="F85" s="343"/>
      <c r="G85" s="343"/>
      <c r="H85" s="343"/>
      <c r="I85" s="343"/>
      <c r="J85" s="343"/>
      <c r="K85" s="343"/>
      <c r="L85" s="426"/>
    </row>
    <row r="86" spans="1:12" x14ac:dyDescent="0.35">
      <c r="A86" s="354"/>
      <c r="B86" s="369" t="s">
        <v>569</v>
      </c>
      <c r="C86" s="370">
        <v>100000367424</v>
      </c>
      <c r="D86" s="371" t="s">
        <v>660</v>
      </c>
      <c r="E86" s="354">
        <v>1</v>
      </c>
      <c r="F86" s="427">
        <v>1394745</v>
      </c>
      <c r="G86" s="372">
        <f>E86*F86</f>
        <v>1394745</v>
      </c>
      <c r="H86" s="400" t="s">
        <v>661</v>
      </c>
      <c r="I86" s="374">
        <v>241334</v>
      </c>
      <c r="J86" s="375" t="s">
        <v>662</v>
      </c>
      <c r="K86" s="374">
        <v>241425</v>
      </c>
      <c r="L86" s="422" t="s">
        <v>503</v>
      </c>
    </row>
    <row r="88" spans="1:12" x14ac:dyDescent="0.35">
      <c r="A88" s="10"/>
      <c r="B88" s="10"/>
      <c r="C88" s="428"/>
      <c r="E88" s="340"/>
      <c r="F88" s="429"/>
      <c r="G88" s="430"/>
      <c r="H88" s="431"/>
      <c r="I88" s="432"/>
      <c r="J88" s="432"/>
      <c r="K88" s="432"/>
    </row>
    <row r="89" spans="1:12" x14ac:dyDescent="0.35">
      <c r="A89" s="10"/>
      <c r="B89" s="10"/>
      <c r="C89" s="428"/>
      <c r="E89" s="340"/>
      <c r="F89" s="429"/>
      <c r="G89" s="430"/>
      <c r="H89" s="431"/>
      <c r="I89" s="432"/>
      <c r="J89" s="432"/>
      <c r="K89" s="432"/>
    </row>
    <row r="90" spans="1:12" x14ac:dyDescent="0.35">
      <c r="A90" s="10"/>
      <c r="B90" s="10"/>
      <c r="C90" s="428"/>
      <c r="E90" s="340"/>
      <c r="F90" s="429"/>
      <c r="G90" s="430"/>
      <c r="H90" s="431"/>
      <c r="I90" s="432"/>
      <c r="J90" s="432"/>
      <c r="K90" s="432"/>
    </row>
  </sheetData>
  <mergeCells count="74">
    <mergeCell ref="H21:I21"/>
    <mergeCell ref="A2:L2"/>
    <mergeCell ref="A3:L3"/>
    <mergeCell ref="A4:L4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20:I20"/>
    <mergeCell ref="H33:I33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H34:I34"/>
    <mergeCell ref="H35:I35"/>
    <mergeCell ref="H36:I36"/>
    <mergeCell ref="H37:I37"/>
    <mergeCell ref="H39:I39"/>
    <mergeCell ref="H40:I40"/>
    <mergeCell ref="H41:I41"/>
    <mergeCell ref="H42:I42"/>
    <mergeCell ref="H43:I43"/>
    <mergeCell ref="H44:I44"/>
    <mergeCell ref="H45:I45"/>
    <mergeCell ref="H58:I58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70:I70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76:I76"/>
  </mergeCells>
  <pageMargins left="0.47244094488188981" right="0.19685039370078741" top="0.35433070866141736" bottom="0.31496062992125984" header="0.31496062992125984" footer="0.15748031496062992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"/>
  <sheetViews>
    <sheetView zoomScaleNormal="100" zoomScaleSheetLayoutView="100" workbookViewId="0">
      <selection activeCell="F8" sqref="F8"/>
    </sheetView>
  </sheetViews>
  <sheetFormatPr defaultColWidth="9" defaultRowHeight="21" x14ac:dyDescent="0.35"/>
  <cols>
    <col min="1" max="1" width="6.375" style="340" customWidth="1"/>
    <col min="2" max="2" width="17" style="68" hidden="1" customWidth="1"/>
    <col min="3" max="3" width="24.375" style="68" customWidth="1"/>
    <col min="4" max="4" width="45" style="68" customWidth="1"/>
    <col min="5" max="5" width="16.875" style="433" bestFit="1" customWidth="1"/>
    <col min="6" max="6" width="20.75" style="68" customWidth="1"/>
    <col min="7" max="7" width="13.75" style="68" bestFit="1" customWidth="1"/>
    <col min="8" max="16384" width="9" style="68"/>
  </cols>
  <sheetData>
    <row r="1" spans="1:6" ht="23.25" customHeight="1" x14ac:dyDescent="0.35">
      <c r="F1" s="429" t="s">
        <v>663</v>
      </c>
    </row>
    <row r="2" spans="1:6" ht="23.25" customHeight="1" x14ac:dyDescent="0.35">
      <c r="A2" s="862" t="s">
        <v>0</v>
      </c>
      <c r="B2" s="862"/>
      <c r="C2" s="862"/>
      <c r="D2" s="862"/>
      <c r="E2" s="862"/>
      <c r="F2" s="862"/>
    </row>
    <row r="3" spans="1:6" ht="23.25" customHeight="1" x14ac:dyDescent="0.35">
      <c r="A3" s="862" t="s">
        <v>664</v>
      </c>
      <c r="B3" s="862"/>
      <c r="C3" s="862"/>
      <c r="D3" s="862"/>
      <c r="E3" s="862"/>
      <c r="F3" s="862"/>
    </row>
    <row r="4" spans="1:6" ht="23.25" customHeight="1" x14ac:dyDescent="0.35">
      <c r="A4" s="862" t="s">
        <v>2</v>
      </c>
      <c r="B4" s="862"/>
      <c r="C4" s="862"/>
      <c r="D4" s="862"/>
      <c r="E4" s="862"/>
      <c r="F4" s="862"/>
    </row>
    <row r="5" spans="1:6" ht="23.25" customHeight="1" x14ac:dyDescent="0.35">
      <c r="A5" s="70"/>
      <c r="B5" s="70"/>
      <c r="C5" s="70"/>
      <c r="D5" s="70"/>
      <c r="E5" s="70"/>
    </row>
    <row r="6" spans="1:6" ht="23.25" customHeight="1" x14ac:dyDescent="0.35">
      <c r="A6" s="434" t="s">
        <v>665</v>
      </c>
    </row>
    <row r="7" spans="1:6" s="70" customFormat="1" ht="23.25" customHeight="1" x14ac:dyDescent="0.35">
      <c r="A7" s="304" t="s">
        <v>481</v>
      </c>
      <c r="B7" s="304" t="s">
        <v>526</v>
      </c>
      <c r="C7" s="304" t="s">
        <v>421</v>
      </c>
      <c r="D7" s="304" t="s">
        <v>366</v>
      </c>
      <c r="E7" s="435" t="s">
        <v>528</v>
      </c>
      <c r="F7" s="436" t="s">
        <v>500</v>
      </c>
    </row>
    <row r="8" spans="1:6" ht="23.25" customHeight="1" x14ac:dyDescent="0.35">
      <c r="A8" s="342">
        <v>1</v>
      </c>
      <c r="B8" s="342">
        <v>2500700429</v>
      </c>
      <c r="C8" s="437" t="s">
        <v>666</v>
      </c>
      <c r="D8" s="343" t="s">
        <v>667</v>
      </c>
      <c r="E8" s="346">
        <v>13290000</v>
      </c>
      <c r="F8" s="342" t="s">
        <v>501</v>
      </c>
    </row>
    <row r="9" spans="1:6" ht="23.25" customHeight="1" x14ac:dyDescent="0.35">
      <c r="A9" s="347"/>
      <c r="B9" s="347"/>
      <c r="C9" s="378"/>
      <c r="D9" s="348" t="s">
        <v>668</v>
      </c>
      <c r="E9" s="351">
        <v>13290000</v>
      </c>
      <c r="F9" s="347" t="s">
        <v>501</v>
      </c>
    </row>
    <row r="10" spans="1:6" ht="23.25" customHeight="1" x14ac:dyDescent="0.35">
      <c r="A10" s="347"/>
      <c r="B10" s="347"/>
      <c r="C10" s="378"/>
      <c r="D10" s="348" t="s">
        <v>669</v>
      </c>
      <c r="E10" s="351">
        <v>12776000</v>
      </c>
      <c r="F10" s="347" t="s">
        <v>501</v>
      </c>
    </row>
    <row r="11" spans="1:6" ht="23.25" customHeight="1" x14ac:dyDescent="0.35">
      <c r="A11" s="347"/>
      <c r="B11" s="347"/>
      <c r="C11" s="378"/>
      <c r="D11" s="348" t="s">
        <v>670</v>
      </c>
      <c r="E11" s="351">
        <v>13844000</v>
      </c>
      <c r="F11" s="347" t="s">
        <v>501</v>
      </c>
    </row>
    <row r="12" spans="1:6" ht="23.25" customHeight="1" x14ac:dyDescent="0.35">
      <c r="A12" s="347">
        <v>2</v>
      </c>
      <c r="B12" s="347">
        <v>2500700701</v>
      </c>
      <c r="C12" s="378" t="s">
        <v>671</v>
      </c>
      <c r="D12" s="348" t="s">
        <v>672</v>
      </c>
      <c r="E12" s="351">
        <v>5544094.8300000001</v>
      </c>
      <c r="F12" s="347" t="s">
        <v>501</v>
      </c>
    </row>
    <row r="13" spans="1:6" ht="23.25" customHeight="1" x14ac:dyDescent="0.35">
      <c r="A13" s="347">
        <v>3</v>
      </c>
      <c r="B13" s="347">
        <v>2500700743</v>
      </c>
      <c r="C13" s="378" t="s">
        <v>673</v>
      </c>
      <c r="D13" s="348" t="s">
        <v>674</v>
      </c>
      <c r="E13" s="351">
        <v>21845723</v>
      </c>
      <c r="F13" s="347" t="s">
        <v>501</v>
      </c>
    </row>
    <row r="14" spans="1:6" ht="23.25" customHeight="1" x14ac:dyDescent="0.35">
      <c r="A14" s="347"/>
      <c r="B14" s="347"/>
      <c r="C14" s="378"/>
      <c r="D14" s="348" t="s">
        <v>675</v>
      </c>
      <c r="E14" s="351">
        <v>17427536</v>
      </c>
      <c r="F14" s="347" t="s">
        <v>501</v>
      </c>
    </row>
    <row r="15" spans="1:6" ht="23.25" customHeight="1" x14ac:dyDescent="0.35">
      <c r="A15" s="347">
        <v>4</v>
      </c>
      <c r="B15" s="347">
        <v>2500700810</v>
      </c>
      <c r="C15" s="378" t="s">
        <v>676</v>
      </c>
      <c r="D15" s="348" t="s">
        <v>677</v>
      </c>
      <c r="E15" s="351">
        <v>318000</v>
      </c>
      <c r="F15" s="347" t="s">
        <v>501</v>
      </c>
    </row>
    <row r="16" spans="1:6" ht="23.25" customHeight="1" x14ac:dyDescent="0.35">
      <c r="A16" s="438">
        <v>5</v>
      </c>
      <c r="B16" s="438">
        <v>2500700814</v>
      </c>
      <c r="C16" s="439" t="s">
        <v>678</v>
      </c>
      <c r="D16" s="348" t="s">
        <v>679</v>
      </c>
      <c r="E16" s="351">
        <v>1850000</v>
      </c>
      <c r="F16" s="347" t="s">
        <v>501</v>
      </c>
    </row>
    <row r="17" spans="1:6" ht="23.25" customHeight="1" x14ac:dyDescent="0.35">
      <c r="A17" s="347"/>
      <c r="B17" s="347"/>
      <c r="C17" s="378"/>
      <c r="D17" s="440" t="s">
        <v>680</v>
      </c>
      <c r="E17" s="441">
        <v>2939000</v>
      </c>
      <c r="F17" s="442" t="s">
        <v>503</v>
      </c>
    </row>
    <row r="18" spans="1:6" ht="23.25" customHeight="1" x14ac:dyDescent="0.35">
      <c r="A18" s="347">
        <v>6</v>
      </c>
      <c r="B18" s="347">
        <v>2500700818</v>
      </c>
      <c r="C18" s="378" t="s">
        <v>681</v>
      </c>
      <c r="D18" s="348" t="s">
        <v>682</v>
      </c>
      <c r="E18" s="351">
        <f>609400+914000</f>
        <v>1523400</v>
      </c>
      <c r="F18" s="347" t="s">
        <v>501</v>
      </c>
    </row>
    <row r="19" spans="1:6" ht="23.25" customHeight="1" x14ac:dyDescent="0.35">
      <c r="A19" s="347"/>
      <c r="B19" s="347"/>
      <c r="C19" s="378"/>
      <c r="D19" s="348" t="s">
        <v>683</v>
      </c>
      <c r="E19" s="351">
        <f>140000+210000</f>
        <v>350000</v>
      </c>
      <c r="F19" s="347" t="s">
        <v>501</v>
      </c>
    </row>
    <row r="20" spans="1:6" ht="23.25" customHeight="1" x14ac:dyDescent="0.35">
      <c r="A20" s="347">
        <v>7</v>
      </c>
      <c r="B20" s="347">
        <v>2500700850</v>
      </c>
      <c r="C20" s="378" t="s">
        <v>684</v>
      </c>
      <c r="D20" s="348" t="s">
        <v>685</v>
      </c>
      <c r="E20" s="351">
        <v>22700000</v>
      </c>
      <c r="F20" s="347" t="s">
        <v>501</v>
      </c>
    </row>
    <row r="21" spans="1:6" ht="23.25" customHeight="1" x14ac:dyDescent="0.35">
      <c r="A21" s="347"/>
      <c r="B21" s="347"/>
      <c r="C21" s="378"/>
      <c r="D21" s="348" t="s">
        <v>686</v>
      </c>
      <c r="E21" s="351">
        <v>29490000</v>
      </c>
      <c r="F21" s="347" t="s">
        <v>501</v>
      </c>
    </row>
    <row r="22" spans="1:6" ht="23.25" customHeight="1" x14ac:dyDescent="0.35">
      <c r="A22" s="347"/>
      <c r="B22" s="347"/>
      <c r="C22" s="378"/>
      <c r="D22" s="348" t="s">
        <v>687</v>
      </c>
      <c r="E22" s="351">
        <v>3200000</v>
      </c>
      <c r="F22" s="347" t="s">
        <v>501</v>
      </c>
    </row>
    <row r="23" spans="1:6" ht="23.25" customHeight="1" x14ac:dyDescent="0.35">
      <c r="A23" s="347"/>
      <c r="B23" s="347"/>
      <c r="C23" s="378"/>
      <c r="D23" s="348" t="s">
        <v>688</v>
      </c>
      <c r="E23" s="351">
        <v>2835000</v>
      </c>
      <c r="F23" s="347" t="s">
        <v>501</v>
      </c>
    </row>
    <row r="24" spans="1:6" ht="23.25" customHeight="1" x14ac:dyDescent="0.35">
      <c r="A24" s="347"/>
      <c r="B24" s="347"/>
      <c r="C24" s="378"/>
      <c r="D24" s="348" t="s">
        <v>689</v>
      </c>
      <c r="E24" s="351">
        <v>4400000</v>
      </c>
      <c r="F24" s="347" t="s">
        <v>501</v>
      </c>
    </row>
    <row r="25" spans="1:6" ht="23.25" customHeight="1" x14ac:dyDescent="0.35">
      <c r="A25" s="347"/>
      <c r="B25" s="347"/>
      <c r="C25" s="378"/>
      <c r="D25" s="348" t="s">
        <v>690</v>
      </c>
      <c r="E25" s="351">
        <v>4808000</v>
      </c>
      <c r="F25" s="347" t="s">
        <v>501</v>
      </c>
    </row>
    <row r="26" spans="1:6" ht="23.25" customHeight="1" x14ac:dyDescent="0.35">
      <c r="A26" s="347"/>
      <c r="B26" s="347"/>
      <c r="C26" s="378"/>
      <c r="D26" s="348" t="s">
        <v>691</v>
      </c>
      <c r="E26" s="351">
        <v>2350000</v>
      </c>
      <c r="F26" s="347" t="s">
        <v>501</v>
      </c>
    </row>
    <row r="27" spans="1:6" ht="23.25" customHeight="1" x14ac:dyDescent="0.35">
      <c r="A27" s="347"/>
      <c r="B27" s="347"/>
      <c r="C27" s="378"/>
      <c r="D27" s="348" t="s">
        <v>692</v>
      </c>
      <c r="E27" s="351">
        <v>16600000</v>
      </c>
      <c r="F27" s="347" t="s">
        <v>501</v>
      </c>
    </row>
    <row r="28" spans="1:6" ht="23.25" customHeight="1" x14ac:dyDescent="0.35">
      <c r="A28" s="347"/>
      <c r="B28" s="347"/>
      <c r="C28" s="378"/>
      <c r="D28" s="348" t="s">
        <v>693</v>
      </c>
      <c r="E28" s="351">
        <v>9860000</v>
      </c>
      <c r="F28" s="347" t="s">
        <v>501</v>
      </c>
    </row>
    <row r="29" spans="1:6" ht="23.25" customHeight="1" x14ac:dyDescent="0.35">
      <c r="A29" s="347"/>
      <c r="B29" s="347"/>
      <c r="C29" s="378"/>
      <c r="D29" s="348" t="s">
        <v>694</v>
      </c>
      <c r="E29" s="351">
        <v>13400000</v>
      </c>
      <c r="F29" s="347" t="s">
        <v>501</v>
      </c>
    </row>
    <row r="30" spans="1:6" ht="23.25" customHeight="1" x14ac:dyDescent="0.35">
      <c r="A30" s="347"/>
      <c r="B30" s="347"/>
      <c r="C30" s="378"/>
      <c r="D30" s="348" t="s">
        <v>695</v>
      </c>
      <c r="E30" s="351">
        <v>5180000</v>
      </c>
      <c r="F30" s="347" t="s">
        <v>501</v>
      </c>
    </row>
    <row r="31" spans="1:6" ht="23.25" customHeight="1" x14ac:dyDescent="0.35">
      <c r="A31" s="347"/>
      <c r="B31" s="347"/>
      <c r="C31" s="378"/>
      <c r="D31" s="348" t="s">
        <v>696</v>
      </c>
      <c r="E31" s="351">
        <v>3500000</v>
      </c>
      <c r="F31" s="347" t="s">
        <v>501</v>
      </c>
    </row>
    <row r="32" spans="1:6" ht="23.25" customHeight="1" x14ac:dyDescent="0.35">
      <c r="A32" s="347"/>
      <c r="B32" s="347"/>
      <c r="C32" s="378"/>
      <c r="D32" s="348" t="s">
        <v>697</v>
      </c>
      <c r="E32" s="351">
        <v>10000000</v>
      </c>
      <c r="F32" s="347" t="s">
        <v>501</v>
      </c>
    </row>
    <row r="33" spans="1:6" ht="23.25" customHeight="1" x14ac:dyDescent="0.35">
      <c r="A33" s="347">
        <v>8</v>
      </c>
      <c r="B33" s="347">
        <v>2500700858</v>
      </c>
      <c r="C33" s="378" t="s">
        <v>698</v>
      </c>
      <c r="D33" s="348" t="s">
        <v>699</v>
      </c>
      <c r="E33" s="351">
        <v>5558000</v>
      </c>
      <c r="F33" s="347" t="s">
        <v>501</v>
      </c>
    </row>
    <row r="34" spans="1:6" ht="23.25" customHeight="1" x14ac:dyDescent="0.35">
      <c r="A34" s="347"/>
      <c r="B34" s="347"/>
      <c r="C34" s="378"/>
      <c r="D34" s="348" t="s">
        <v>700</v>
      </c>
      <c r="E34" s="351">
        <v>19022000</v>
      </c>
      <c r="F34" s="347" t="s">
        <v>501</v>
      </c>
    </row>
    <row r="35" spans="1:6" ht="23.25" customHeight="1" x14ac:dyDescent="0.35">
      <c r="A35" s="347"/>
      <c r="B35" s="347"/>
      <c r="C35" s="378"/>
      <c r="D35" s="348" t="s">
        <v>701</v>
      </c>
      <c r="E35" s="351">
        <v>5392332</v>
      </c>
      <c r="F35" s="347" t="s">
        <v>501</v>
      </c>
    </row>
    <row r="36" spans="1:6" ht="23.25" customHeight="1" x14ac:dyDescent="0.35">
      <c r="A36" s="347">
        <v>9</v>
      </c>
      <c r="B36" s="347">
        <v>2500700868</v>
      </c>
      <c r="C36" s="378" t="s">
        <v>702</v>
      </c>
      <c r="D36" s="443" t="s">
        <v>703</v>
      </c>
      <c r="E36" s="351">
        <v>300000</v>
      </c>
      <c r="F36" s="347" t="s">
        <v>501</v>
      </c>
    </row>
    <row r="37" spans="1:6" ht="23.25" customHeight="1" x14ac:dyDescent="0.35">
      <c r="A37" s="347"/>
      <c r="B37" s="347"/>
      <c r="C37" s="378"/>
      <c r="D37" s="348" t="s">
        <v>704</v>
      </c>
      <c r="E37" s="351">
        <v>300000</v>
      </c>
      <c r="F37" s="347" t="s">
        <v>501</v>
      </c>
    </row>
    <row r="38" spans="1:6" ht="23.25" customHeight="1" x14ac:dyDescent="0.35">
      <c r="A38" s="347"/>
      <c r="B38" s="348"/>
      <c r="C38" s="378"/>
      <c r="D38" s="348" t="s">
        <v>705</v>
      </c>
      <c r="E38" s="351">
        <v>300000</v>
      </c>
      <c r="F38" s="347" t="s">
        <v>501</v>
      </c>
    </row>
    <row r="39" spans="1:6" ht="23.25" customHeight="1" x14ac:dyDescent="0.35">
      <c r="A39" s="347"/>
      <c r="B39" s="348"/>
      <c r="C39" s="378"/>
      <c r="D39" s="348" t="s">
        <v>706</v>
      </c>
      <c r="E39" s="351">
        <v>19240694</v>
      </c>
      <c r="F39" s="347" t="s">
        <v>501</v>
      </c>
    </row>
    <row r="40" spans="1:6" ht="23.25" customHeight="1" x14ac:dyDescent="0.35">
      <c r="A40" s="347"/>
      <c r="B40" s="348"/>
      <c r="C40" s="378"/>
      <c r="D40" s="348" t="s">
        <v>707</v>
      </c>
      <c r="E40" s="351">
        <v>300000</v>
      </c>
      <c r="F40" s="347" t="s">
        <v>501</v>
      </c>
    </row>
    <row r="41" spans="1:6" ht="23.25" customHeight="1" x14ac:dyDescent="0.35">
      <c r="A41" s="347"/>
      <c r="B41" s="348"/>
      <c r="C41" s="378"/>
      <c r="D41" s="348" t="s">
        <v>708</v>
      </c>
      <c r="E41" s="351">
        <v>16664159</v>
      </c>
      <c r="F41" s="347" t="s">
        <v>501</v>
      </c>
    </row>
    <row r="42" spans="1:6" ht="23.25" customHeight="1" x14ac:dyDescent="0.35">
      <c r="A42" s="347"/>
      <c r="B42" s="348"/>
      <c r="C42" s="378"/>
      <c r="D42" s="348" t="s">
        <v>709</v>
      </c>
      <c r="E42" s="351">
        <v>37405861</v>
      </c>
      <c r="F42" s="347" t="s">
        <v>501</v>
      </c>
    </row>
    <row r="43" spans="1:6" ht="23.25" customHeight="1" x14ac:dyDescent="0.35">
      <c r="A43" s="347"/>
      <c r="B43" s="348"/>
      <c r="C43" s="378"/>
      <c r="D43" s="348" t="s">
        <v>710</v>
      </c>
      <c r="E43" s="351">
        <v>42486108.5</v>
      </c>
      <c r="F43" s="347" t="s">
        <v>501</v>
      </c>
    </row>
    <row r="44" spans="1:6" ht="23.25" customHeight="1" x14ac:dyDescent="0.35">
      <c r="A44" s="347"/>
      <c r="B44" s="348"/>
      <c r="C44" s="378"/>
      <c r="D44" s="348" t="s">
        <v>711</v>
      </c>
      <c r="E44" s="351">
        <v>960480</v>
      </c>
      <c r="F44" s="347" t="s">
        <v>501</v>
      </c>
    </row>
    <row r="45" spans="1:6" ht="23.25" customHeight="1" x14ac:dyDescent="0.35">
      <c r="A45" s="347"/>
      <c r="B45" s="348"/>
      <c r="C45" s="378"/>
      <c r="D45" s="348" t="s">
        <v>712</v>
      </c>
      <c r="E45" s="351">
        <v>1944600</v>
      </c>
      <c r="F45" s="347" t="s">
        <v>501</v>
      </c>
    </row>
    <row r="46" spans="1:6" ht="23.25" customHeight="1" x14ac:dyDescent="0.35">
      <c r="A46" s="347">
        <v>10</v>
      </c>
      <c r="B46" s="347">
        <v>2500700866</v>
      </c>
      <c r="C46" s="378" t="s">
        <v>713</v>
      </c>
      <c r="D46" s="348" t="s">
        <v>714</v>
      </c>
      <c r="E46" s="351">
        <v>348000</v>
      </c>
      <c r="F46" s="347" t="s">
        <v>501</v>
      </c>
    </row>
    <row r="47" spans="1:6" ht="23.25" customHeight="1" x14ac:dyDescent="0.35">
      <c r="A47" s="347"/>
      <c r="B47" s="347"/>
      <c r="C47" s="378"/>
      <c r="D47" s="348" t="s">
        <v>715</v>
      </c>
      <c r="E47" s="351">
        <v>348000</v>
      </c>
      <c r="F47" s="347" t="s">
        <v>501</v>
      </c>
    </row>
    <row r="48" spans="1:6" ht="23.25" customHeight="1" x14ac:dyDescent="0.35">
      <c r="A48" s="347"/>
      <c r="B48" s="347"/>
      <c r="C48" s="378"/>
      <c r="D48" s="348" t="s">
        <v>716</v>
      </c>
      <c r="E48" s="351">
        <v>300</v>
      </c>
      <c r="F48" s="347" t="s">
        <v>501</v>
      </c>
    </row>
    <row r="49" spans="1:6" ht="23.25" customHeight="1" x14ac:dyDescent="0.35">
      <c r="A49" s="347"/>
      <c r="B49" s="347"/>
      <c r="C49" s="378"/>
      <c r="D49" s="348" t="s">
        <v>717</v>
      </c>
      <c r="E49" s="351">
        <v>348000</v>
      </c>
      <c r="F49" s="347" t="s">
        <v>501</v>
      </c>
    </row>
    <row r="50" spans="1:6" ht="23.25" customHeight="1" x14ac:dyDescent="0.35">
      <c r="A50" s="347"/>
      <c r="B50" s="347"/>
      <c r="C50" s="378"/>
      <c r="D50" s="348" t="s">
        <v>718</v>
      </c>
      <c r="E50" s="351">
        <v>348000</v>
      </c>
      <c r="F50" s="347" t="s">
        <v>501</v>
      </c>
    </row>
    <row r="51" spans="1:6" ht="23.25" customHeight="1" x14ac:dyDescent="0.35">
      <c r="A51" s="347"/>
      <c r="B51" s="347"/>
      <c r="C51" s="378"/>
      <c r="D51" s="348" t="s">
        <v>719</v>
      </c>
      <c r="E51" s="351">
        <v>22956799</v>
      </c>
      <c r="F51" s="347" t="s">
        <v>501</v>
      </c>
    </row>
    <row r="52" spans="1:6" ht="23.25" customHeight="1" x14ac:dyDescent="0.35">
      <c r="A52" s="347"/>
      <c r="B52" s="347"/>
      <c r="C52" s="378"/>
      <c r="D52" s="348" t="s">
        <v>720</v>
      </c>
      <c r="E52" s="351">
        <v>22097135</v>
      </c>
      <c r="F52" s="347" t="s">
        <v>501</v>
      </c>
    </row>
    <row r="53" spans="1:6" ht="23.25" customHeight="1" x14ac:dyDescent="0.35">
      <c r="A53" s="347"/>
      <c r="B53" s="347"/>
      <c r="C53" s="378"/>
      <c r="D53" s="348" t="s">
        <v>721</v>
      </c>
      <c r="E53" s="351">
        <v>21226281.129999999</v>
      </c>
      <c r="F53" s="347" t="s">
        <v>501</v>
      </c>
    </row>
    <row r="54" spans="1:6" ht="23.25" customHeight="1" x14ac:dyDescent="0.35">
      <c r="A54" s="347"/>
      <c r="B54" s="347"/>
      <c r="C54" s="378"/>
      <c r="D54" s="348" t="s">
        <v>722</v>
      </c>
      <c r="E54" s="351">
        <v>348000</v>
      </c>
      <c r="F54" s="347" t="s">
        <v>501</v>
      </c>
    </row>
    <row r="55" spans="1:6" ht="23.25" customHeight="1" x14ac:dyDescent="0.35">
      <c r="A55" s="347"/>
      <c r="B55" s="347"/>
      <c r="C55" s="378"/>
      <c r="D55" s="348" t="s">
        <v>723</v>
      </c>
      <c r="E55" s="351">
        <v>348000</v>
      </c>
      <c r="F55" s="347" t="s">
        <v>501</v>
      </c>
    </row>
    <row r="56" spans="1:6" ht="23.25" customHeight="1" x14ac:dyDescent="0.35">
      <c r="A56" s="347"/>
      <c r="B56" s="347"/>
      <c r="C56" s="378"/>
      <c r="D56" s="348" t="s">
        <v>724</v>
      </c>
      <c r="E56" s="351">
        <v>348000</v>
      </c>
      <c r="F56" s="347" t="s">
        <v>501</v>
      </c>
    </row>
    <row r="57" spans="1:6" ht="23.25" customHeight="1" x14ac:dyDescent="0.35">
      <c r="A57" s="347"/>
      <c r="B57" s="347"/>
      <c r="C57" s="378"/>
      <c r="D57" s="348" t="s">
        <v>725</v>
      </c>
      <c r="E57" s="351">
        <v>7082</v>
      </c>
      <c r="F57" s="347" t="s">
        <v>501</v>
      </c>
    </row>
    <row r="58" spans="1:6" ht="23.25" customHeight="1" x14ac:dyDescent="0.35">
      <c r="A58" s="347">
        <v>11</v>
      </c>
      <c r="B58" s="347">
        <v>2500701603</v>
      </c>
      <c r="C58" s="378" t="s">
        <v>726</v>
      </c>
      <c r="D58" s="348" t="s">
        <v>727</v>
      </c>
      <c r="E58" s="351">
        <v>392000</v>
      </c>
      <c r="F58" s="347" t="s">
        <v>501</v>
      </c>
    </row>
    <row r="59" spans="1:6" ht="23.25" customHeight="1" x14ac:dyDescent="0.35">
      <c r="A59" s="347"/>
      <c r="B59" s="348"/>
      <c r="C59" s="378"/>
      <c r="D59" s="348" t="s">
        <v>728</v>
      </c>
      <c r="E59" s="351">
        <v>4060000</v>
      </c>
      <c r="F59" s="347" t="s">
        <v>501</v>
      </c>
    </row>
    <row r="60" spans="1:6" ht="23.25" customHeight="1" x14ac:dyDescent="0.35">
      <c r="A60" s="347"/>
      <c r="B60" s="348"/>
      <c r="C60" s="378"/>
      <c r="D60" s="348" t="s">
        <v>729</v>
      </c>
      <c r="E60" s="351">
        <v>1768000</v>
      </c>
      <c r="F60" s="347" t="s">
        <v>501</v>
      </c>
    </row>
    <row r="61" spans="1:6" ht="23.25" customHeight="1" x14ac:dyDescent="0.35">
      <c r="A61" s="347"/>
      <c r="B61" s="348"/>
      <c r="C61" s="378"/>
      <c r="D61" s="348" t="s">
        <v>730</v>
      </c>
      <c r="E61" s="351">
        <v>481000</v>
      </c>
      <c r="F61" s="347" t="s">
        <v>501</v>
      </c>
    </row>
    <row r="62" spans="1:6" ht="23.25" customHeight="1" x14ac:dyDescent="0.35">
      <c r="A62" s="354"/>
      <c r="B62" s="355"/>
      <c r="C62" s="355"/>
      <c r="D62" s="355" t="s">
        <v>731</v>
      </c>
      <c r="E62" s="359">
        <v>1449000</v>
      </c>
      <c r="F62" s="347" t="s">
        <v>501</v>
      </c>
    </row>
    <row r="63" spans="1:6" ht="23.25" customHeight="1" thickBot="1" x14ac:dyDescent="0.4">
      <c r="A63" s="876" t="s">
        <v>437</v>
      </c>
      <c r="B63" s="877"/>
      <c r="C63" s="877"/>
      <c r="D63" s="878"/>
      <c r="E63" s="444">
        <f>SUM(E8:E62)</f>
        <v>460068585.45999998</v>
      </c>
    </row>
    <row r="64" spans="1:6" ht="21.75" thickTop="1" x14ac:dyDescent="0.35"/>
  </sheetData>
  <mergeCells count="4">
    <mergeCell ref="A2:F2"/>
    <mergeCell ref="A3:F3"/>
    <mergeCell ref="A4:F4"/>
    <mergeCell ref="A63:D63"/>
  </mergeCells>
  <pageMargins left="0.47244094488188981" right="0.19685039370078741" top="0.35433070866141736" bottom="0.3937007874015748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2"/>
  <sheetViews>
    <sheetView topLeftCell="A19" zoomScaleNormal="100" zoomScaleSheetLayoutView="80" workbookViewId="0">
      <selection activeCell="K20" sqref="K20"/>
    </sheetView>
  </sheetViews>
  <sheetFormatPr defaultColWidth="15.625" defaultRowHeight="21" x14ac:dyDescent="0.35"/>
  <cols>
    <col min="1" max="1" width="4.875" style="68" customWidth="1"/>
    <col min="2" max="2" width="23.75" style="68" customWidth="1"/>
    <col min="3" max="3" width="13.75" style="68" customWidth="1"/>
    <col min="4" max="4" width="14.125" style="68" customWidth="1"/>
    <col min="5" max="5" width="35.75" style="360" customWidth="1"/>
    <col min="6" max="6" width="7.25" style="68" customWidth="1"/>
    <col min="7" max="7" width="18.125" style="68" customWidth="1"/>
    <col min="8" max="8" width="16.25" style="68" customWidth="1"/>
    <col min="9" max="9" width="16.375" style="340" customWidth="1"/>
    <col min="10" max="10" width="20.125" style="68" customWidth="1"/>
    <col min="11" max="247" width="15.625" style="68"/>
    <col min="248" max="248" width="6.625" style="68" customWidth="1"/>
    <col min="249" max="249" width="14.875" style="68" customWidth="1"/>
    <col min="250" max="250" width="4.875" style="68" bestFit="1" customWidth="1"/>
    <col min="251" max="251" width="11.625" style="68" bestFit="1" customWidth="1"/>
    <col min="252" max="252" width="13.75" style="68" customWidth="1"/>
    <col min="253" max="253" width="39.125" style="68" customWidth="1"/>
    <col min="254" max="254" width="7.625" style="68" bestFit="1" customWidth="1"/>
    <col min="255" max="255" width="6.625" style="68" bestFit="1" customWidth="1"/>
    <col min="256" max="256" width="14.125" style="68" bestFit="1" customWidth="1"/>
    <col min="257" max="257" width="12.125" style="68" customWidth="1"/>
    <col min="258" max="258" width="10.125" style="68" bestFit="1" customWidth="1"/>
    <col min="259" max="259" width="8.125" style="68" bestFit="1" customWidth="1"/>
    <col min="260" max="260" width="10" style="68" bestFit="1" customWidth="1"/>
    <col min="261" max="261" width="11" style="68" bestFit="1" customWidth="1"/>
    <col min="262" max="262" width="8.125" style="68" bestFit="1" customWidth="1"/>
    <col min="263" max="263" width="21.125" style="68" bestFit="1" customWidth="1"/>
    <col min="264" max="264" width="7.875" style="68" customWidth="1"/>
    <col min="265" max="503" width="15.625" style="68"/>
    <col min="504" max="504" width="6.625" style="68" customWidth="1"/>
    <col min="505" max="505" width="14.875" style="68" customWidth="1"/>
    <col min="506" max="506" width="4.875" style="68" bestFit="1" customWidth="1"/>
    <col min="507" max="507" width="11.625" style="68" bestFit="1" customWidth="1"/>
    <col min="508" max="508" width="13.75" style="68" customWidth="1"/>
    <col min="509" max="509" width="39.125" style="68" customWidth="1"/>
    <col min="510" max="510" width="7.625" style="68" bestFit="1" customWidth="1"/>
    <col min="511" max="511" width="6.625" style="68" bestFit="1" customWidth="1"/>
    <col min="512" max="512" width="14.125" style="68" bestFit="1" customWidth="1"/>
    <col min="513" max="513" width="12.125" style="68" customWidth="1"/>
    <col min="514" max="514" width="10.125" style="68" bestFit="1" customWidth="1"/>
    <col min="515" max="515" width="8.125" style="68" bestFit="1" customWidth="1"/>
    <col min="516" max="516" width="10" style="68" bestFit="1" customWidth="1"/>
    <col min="517" max="517" width="11" style="68" bestFit="1" customWidth="1"/>
    <col min="518" max="518" width="8.125" style="68" bestFit="1" customWidth="1"/>
    <col min="519" max="519" width="21.125" style="68" bestFit="1" customWidth="1"/>
    <col min="520" max="520" width="7.875" style="68" customWidth="1"/>
    <col min="521" max="759" width="15.625" style="68"/>
    <col min="760" max="760" width="6.625" style="68" customWidth="1"/>
    <col min="761" max="761" width="14.875" style="68" customWidth="1"/>
    <col min="762" max="762" width="4.875" style="68" bestFit="1" customWidth="1"/>
    <col min="763" max="763" width="11.625" style="68" bestFit="1" customWidth="1"/>
    <col min="764" max="764" width="13.75" style="68" customWidth="1"/>
    <col min="765" max="765" width="39.125" style="68" customWidth="1"/>
    <col min="766" max="766" width="7.625" style="68" bestFit="1" customWidth="1"/>
    <col min="767" max="767" width="6.625" style="68" bestFit="1" customWidth="1"/>
    <col min="768" max="768" width="14.125" style="68" bestFit="1" customWidth="1"/>
    <col min="769" max="769" width="12.125" style="68" customWidth="1"/>
    <col min="770" max="770" width="10.125" style="68" bestFit="1" customWidth="1"/>
    <col min="771" max="771" width="8.125" style="68" bestFit="1" customWidth="1"/>
    <col min="772" max="772" width="10" style="68" bestFit="1" customWidth="1"/>
    <col min="773" max="773" width="11" style="68" bestFit="1" customWidth="1"/>
    <col min="774" max="774" width="8.125" style="68" bestFit="1" customWidth="1"/>
    <col min="775" max="775" width="21.125" style="68" bestFit="1" customWidth="1"/>
    <col min="776" max="776" width="7.875" style="68" customWidth="1"/>
    <col min="777" max="1015" width="15.625" style="68"/>
    <col min="1016" max="1016" width="6.625" style="68" customWidth="1"/>
    <col min="1017" max="1017" width="14.875" style="68" customWidth="1"/>
    <col min="1018" max="1018" width="4.875" style="68" bestFit="1" customWidth="1"/>
    <col min="1019" max="1019" width="11.625" style="68" bestFit="1" customWidth="1"/>
    <col min="1020" max="1020" width="13.75" style="68" customWidth="1"/>
    <col min="1021" max="1021" width="39.125" style="68" customWidth="1"/>
    <col min="1022" max="1022" width="7.625" style="68" bestFit="1" customWidth="1"/>
    <col min="1023" max="1023" width="6.625" style="68" bestFit="1" customWidth="1"/>
    <col min="1024" max="1024" width="14.125" style="68" bestFit="1" customWidth="1"/>
    <col min="1025" max="1025" width="12.125" style="68" customWidth="1"/>
    <col min="1026" max="1026" width="10.125" style="68" bestFit="1" customWidth="1"/>
    <col min="1027" max="1027" width="8.125" style="68" bestFit="1" customWidth="1"/>
    <col min="1028" max="1028" width="10" style="68" bestFit="1" customWidth="1"/>
    <col min="1029" max="1029" width="11" style="68" bestFit="1" customWidth="1"/>
    <col min="1030" max="1030" width="8.125" style="68" bestFit="1" customWidth="1"/>
    <col min="1031" max="1031" width="21.125" style="68" bestFit="1" customWidth="1"/>
    <col min="1032" max="1032" width="7.875" style="68" customWidth="1"/>
    <col min="1033" max="1271" width="15.625" style="68"/>
    <col min="1272" max="1272" width="6.625" style="68" customWidth="1"/>
    <col min="1273" max="1273" width="14.875" style="68" customWidth="1"/>
    <col min="1274" max="1274" width="4.875" style="68" bestFit="1" customWidth="1"/>
    <col min="1275" max="1275" width="11.625" style="68" bestFit="1" customWidth="1"/>
    <col min="1276" max="1276" width="13.75" style="68" customWidth="1"/>
    <col min="1277" max="1277" width="39.125" style="68" customWidth="1"/>
    <col min="1278" max="1278" width="7.625" style="68" bestFit="1" customWidth="1"/>
    <col min="1279" max="1279" width="6.625" style="68" bestFit="1" customWidth="1"/>
    <col min="1280" max="1280" width="14.125" style="68" bestFit="1" customWidth="1"/>
    <col min="1281" max="1281" width="12.125" style="68" customWidth="1"/>
    <col min="1282" max="1282" width="10.125" style="68" bestFit="1" customWidth="1"/>
    <col min="1283" max="1283" width="8.125" style="68" bestFit="1" customWidth="1"/>
    <col min="1284" max="1284" width="10" style="68" bestFit="1" customWidth="1"/>
    <col min="1285" max="1285" width="11" style="68" bestFit="1" customWidth="1"/>
    <col min="1286" max="1286" width="8.125" style="68" bestFit="1" customWidth="1"/>
    <col min="1287" max="1287" width="21.125" style="68" bestFit="1" customWidth="1"/>
    <col min="1288" max="1288" width="7.875" style="68" customWidth="1"/>
    <col min="1289" max="1527" width="15.625" style="68"/>
    <col min="1528" max="1528" width="6.625" style="68" customWidth="1"/>
    <col min="1529" max="1529" width="14.875" style="68" customWidth="1"/>
    <col min="1530" max="1530" width="4.875" style="68" bestFit="1" customWidth="1"/>
    <col min="1531" max="1531" width="11.625" style="68" bestFit="1" customWidth="1"/>
    <col min="1532" max="1532" width="13.75" style="68" customWidth="1"/>
    <col min="1533" max="1533" width="39.125" style="68" customWidth="1"/>
    <col min="1534" max="1534" width="7.625" style="68" bestFit="1" customWidth="1"/>
    <col min="1535" max="1535" width="6.625" style="68" bestFit="1" customWidth="1"/>
    <col min="1536" max="1536" width="14.125" style="68" bestFit="1" customWidth="1"/>
    <col min="1537" max="1537" width="12.125" style="68" customWidth="1"/>
    <col min="1538" max="1538" width="10.125" style="68" bestFit="1" customWidth="1"/>
    <col min="1539" max="1539" width="8.125" style="68" bestFit="1" customWidth="1"/>
    <col min="1540" max="1540" width="10" style="68" bestFit="1" customWidth="1"/>
    <col min="1541" max="1541" width="11" style="68" bestFit="1" customWidth="1"/>
    <col min="1542" max="1542" width="8.125" style="68" bestFit="1" customWidth="1"/>
    <col min="1543" max="1543" width="21.125" style="68" bestFit="1" customWidth="1"/>
    <col min="1544" max="1544" width="7.875" style="68" customWidth="1"/>
    <col min="1545" max="1783" width="15.625" style="68"/>
    <col min="1784" max="1784" width="6.625" style="68" customWidth="1"/>
    <col min="1785" max="1785" width="14.875" style="68" customWidth="1"/>
    <col min="1786" max="1786" width="4.875" style="68" bestFit="1" customWidth="1"/>
    <col min="1787" max="1787" width="11.625" style="68" bestFit="1" customWidth="1"/>
    <col min="1788" max="1788" width="13.75" style="68" customWidth="1"/>
    <col min="1789" max="1789" width="39.125" style="68" customWidth="1"/>
    <col min="1790" max="1790" width="7.625" style="68" bestFit="1" customWidth="1"/>
    <col min="1791" max="1791" width="6.625" style="68" bestFit="1" customWidth="1"/>
    <col min="1792" max="1792" width="14.125" style="68" bestFit="1" customWidth="1"/>
    <col min="1793" max="1793" width="12.125" style="68" customWidth="1"/>
    <col min="1794" max="1794" width="10.125" style="68" bestFit="1" customWidth="1"/>
    <col min="1795" max="1795" width="8.125" style="68" bestFit="1" customWidth="1"/>
    <col min="1796" max="1796" width="10" style="68" bestFit="1" customWidth="1"/>
    <col min="1797" max="1797" width="11" style="68" bestFit="1" customWidth="1"/>
    <col min="1798" max="1798" width="8.125" style="68" bestFit="1" customWidth="1"/>
    <col min="1799" max="1799" width="21.125" style="68" bestFit="1" customWidth="1"/>
    <col min="1800" max="1800" width="7.875" style="68" customWidth="1"/>
    <col min="1801" max="2039" width="15.625" style="68"/>
    <col min="2040" max="2040" width="6.625" style="68" customWidth="1"/>
    <col min="2041" max="2041" width="14.875" style="68" customWidth="1"/>
    <col min="2042" max="2042" width="4.875" style="68" bestFit="1" customWidth="1"/>
    <col min="2043" max="2043" width="11.625" style="68" bestFit="1" customWidth="1"/>
    <col min="2044" max="2044" width="13.75" style="68" customWidth="1"/>
    <col min="2045" max="2045" width="39.125" style="68" customWidth="1"/>
    <col min="2046" max="2046" width="7.625" style="68" bestFit="1" customWidth="1"/>
    <col min="2047" max="2047" width="6.625" style="68" bestFit="1" customWidth="1"/>
    <col min="2048" max="2048" width="14.125" style="68" bestFit="1" customWidth="1"/>
    <col min="2049" max="2049" width="12.125" style="68" customWidth="1"/>
    <col min="2050" max="2050" width="10.125" style="68" bestFit="1" customWidth="1"/>
    <col min="2051" max="2051" width="8.125" style="68" bestFit="1" customWidth="1"/>
    <col min="2052" max="2052" width="10" style="68" bestFit="1" customWidth="1"/>
    <col min="2053" max="2053" width="11" style="68" bestFit="1" customWidth="1"/>
    <col min="2054" max="2054" width="8.125" style="68" bestFit="1" customWidth="1"/>
    <col min="2055" max="2055" width="21.125" style="68" bestFit="1" customWidth="1"/>
    <col min="2056" max="2056" width="7.875" style="68" customWidth="1"/>
    <col min="2057" max="2295" width="15.625" style="68"/>
    <col min="2296" max="2296" width="6.625" style="68" customWidth="1"/>
    <col min="2297" max="2297" width="14.875" style="68" customWidth="1"/>
    <col min="2298" max="2298" width="4.875" style="68" bestFit="1" customWidth="1"/>
    <col min="2299" max="2299" width="11.625" style="68" bestFit="1" customWidth="1"/>
    <col min="2300" max="2300" width="13.75" style="68" customWidth="1"/>
    <col min="2301" max="2301" width="39.125" style="68" customWidth="1"/>
    <col min="2302" max="2302" width="7.625" style="68" bestFit="1" customWidth="1"/>
    <col min="2303" max="2303" width="6.625" style="68" bestFit="1" customWidth="1"/>
    <col min="2304" max="2304" width="14.125" style="68" bestFit="1" customWidth="1"/>
    <col min="2305" max="2305" width="12.125" style="68" customWidth="1"/>
    <col min="2306" max="2306" width="10.125" style="68" bestFit="1" customWidth="1"/>
    <col min="2307" max="2307" width="8.125" style="68" bestFit="1" customWidth="1"/>
    <col min="2308" max="2308" width="10" style="68" bestFit="1" customWidth="1"/>
    <col min="2309" max="2309" width="11" style="68" bestFit="1" customWidth="1"/>
    <col min="2310" max="2310" width="8.125" style="68" bestFit="1" customWidth="1"/>
    <col min="2311" max="2311" width="21.125" style="68" bestFit="1" customWidth="1"/>
    <col min="2312" max="2312" width="7.875" style="68" customWidth="1"/>
    <col min="2313" max="2551" width="15.625" style="68"/>
    <col min="2552" max="2552" width="6.625" style="68" customWidth="1"/>
    <col min="2553" max="2553" width="14.875" style="68" customWidth="1"/>
    <col min="2554" max="2554" width="4.875" style="68" bestFit="1" customWidth="1"/>
    <col min="2555" max="2555" width="11.625" style="68" bestFit="1" customWidth="1"/>
    <col min="2556" max="2556" width="13.75" style="68" customWidth="1"/>
    <col min="2557" max="2557" width="39.125" style="68" customWidth="1"/>
    <col min="2558" max="2558" width="7.625" style="68" bestFit="1" customWidth="1"/>
    <col min="2559" max="2559" width="6.625" style="68" bestFit="1" customWidth="1"/>
    <col min="2560" max="2560" width="14.125" style="68" bestFit="1" customWidth="1"/>
    <col min="2561" max="2561" width="12.125" style="68" customWidth="1"/>
    <col min="2562" max="2562" width="10.125" style="68" bestFit="1" customWidth="1"/>
    <col min="2563" max="2563" width="8.125" style="68" bestFit="1" customWidth="1"/>
    <col min="2564" max="2564" width="10" style="68" bestFit="1" customWidth="1"/>
    <col min="2565" max="2565" width="11" style="68" bestFit="1" customWidth="1"/>
    <col min="2566" max="2566" width="8.125" style="68" bestFit="1" customWidth="1"/>
    <col min="2567" max="2567" width="21.125" style="68" bestFit="1" customWidth="1"/>
    <col min="2568" max="2568" width="7.875" style="68" customWidth="1"/>
    <col min="2569" max="2807" width="15.625" style="68"/>
    <col min="2808" max="2808" width="6.625" style="68" customWidth="1"/>
    <col min="2809" max="2809" width="14.875" style="68" customWidth="1"/>
    <col min="2810" max="2810" width="4.875" style="68" bestFit="1" customWidth="1"/>
    <col min="2811" max="2811" width="11.625" style="68" bestFit="1" customWidth="1"/>
    <col min="2812" max="2812" width="13.75" style="68" customWidth="1"/>
    <col min="2813" max="2813" width="39.125" style="68" customWidth="1"/>
    <col min="2814" max="2814" width="7.625" style="68" bestFit="1" customWidth="1"/>
    <col min="2815" max="2815" width="6.625" style="68" bestFit="1" customWidth="1"/>
    <col min="2816" max="2816" width="14.125" style="68" bestFit="1" customWidth="1"/>
    <col min="2817" max="2817" width="12.125" style="68" customWidth="1"/>
    <col min="2818" max="2818" width="10.125" style="68" bestFit="1" customWidth="1"/>
    <col min="2819" max="2819" width="8.125" style="68" bestFit="1" customWidth="1"/>
    <col min="2820" max="2820" width="10" style="68" bestFit="1" customWidth="1"/>
    <col min="2821" max="2821" width="11" style="68" bestFit="1" customWidth="1"/>
    <col min="2822" max="2822" width="8.125" style="68" bestFit="1" customWidth="1"/>
    <col min="2823" max="2823" width="21.125" style="68" bestFit="1" customWidth="1"/>
    <col min="2824" max="2824" width="7.875" style="68" customWidth="1"/>
    <col min="2825" max="3063" width="15.625" style="68"/>
    <col min="3064" max="3064" width="6.625" style="68" customWidth="1"/>
    <col min="3065" max="3065" width="14.875" style="68" customWidth="1"/>
    <col min="3066" max="3066" width="4.875" style="68" bestFit="1" customWidth="1"/>
    <col min="3067" max="3067" width="11.625" style="68" bestFit="1" customWidth="1"/>
    <col min="3068" max="3068" width="13.75" style="68" customWidth="1"/>
    <col min="3069" max="3069" width="39.125" style="68" customWidth="1"/>
    <col min="3070" max="3070" width="7.625" style="68" bestFit="1" customWidth="1"/>
    <col min="3071" max="3071" width="6.625" style="68" bestFit="1" customWidth="1"/>
    <col min="3072" max="3072" width="14.125" style="68" bestFit="1" customWidth="1"/>
    <col min="3073" max="3073" width="12.125" style="68" customWidth="1"/>
    <col min="3074" max="3074" width="10.125" style="68" bestFit="1" customWidth="1"/>
    <col min="3075" max="3075" width="8.125" style="68" bestFit="1" customWidth="1"/>
    <col min="3076" max="3076" width="10" style="68" bestFit="1" customWidth="1"/>
    <col min="3077" max="3077" width="11" style="68" bestFit="1" customWidth="1"/>
    <col min="3078" max="3078" width="8.125" style="68" bestFit="1" customWidth="1"/>
    <col min="3079" max="3079" width="21.125" style="68" bestFit="1" customWidth="1"/>
    <col min="3080" max="3080" width="7.875" style="68" customWidth="1"/>
    <col min="3081" max="3319" width="15.625" style="68"/>
    <col min="3320" max="3320" width="6.625" style="68" customWidth="1"/>
    <col min="3321" max="3321" width="14.875" style="68" customWidth="1"/>
    <col min="3322" max="3322" width="4.875" style="68" bestFit="1" customWidth="1"/>
    <col min="3323" max="3323" width="11.625" style="68" bestFit="1" customWidth="1"/>
    <col min="3324" max="3324" width="13.75" style="68" customWidth="1"/>
    <col min="3325" max="3325" width="39.125" style="68" customWidth="1"/>
    <col min="3326" max="3326" width="7.625" style="68" bestFit="1" customWidth="1"/>
    <col min="3327" max="3327" width="6.625" style="68" bestFit="1" customWidth="1"/>
    <col min="3328" max="3328" width="14.125" style="68" bestFit="1" customWidth="1"/>
    <col min="3329" max="3329" width="12.125" style="68" customWidth="1"/>
    <col min="3330" max="3330" width="10.125" style="68" bestFit="1" customWidth="1"/>
    <col min="3331" max="3331" width="8.125" style="68" bestFit="1" customWidth="1"/>
    <col min="3332" max="3332" width="10" style="68" bestFit="1" customWidth="1"/>
    <col min="3333" max="3333" width="11" style="68" bestFit="1" customWidth="1"/>
    <col min="3334" max="3334" width="8.125" style="68" bestFit="1" customWidth="1"/>
    <col min="3335" max="3335" width="21.125" style="68" bestFit="1" customWidth="1"/>
    <col min="3336" max="3336" width="7.875" style="68" customWidth="1"/>
    <col min="3337" max="3575" width="15.625" style="68"/>
    <col min="3576" max="3576" width="6.625" style="68" customWidth="1"/>
    <col min="3577" max="3577" width="14.875" style="68" customWidth="1"/>
    <col min="3578" max="3578" width="4.875" style="68" bestFit="1" customWidth="1"/>
    <col min="3579" max="3579" width="11.625" style="68" bestFit="1" customWidth="1"/>
    <col min="3580" max="3580" width="13.75" style="68" customWidth="1"/>
    <col min="3581" max="3581" width="39.125" style="68" customWidth="1"/>
    <col min="3582" max="3582" width="7.625" style="68" bestFit="1" customWidth="1"/>
    <col min="3583" max="3583" width="6.625" style="68" bestFit="1" customWidth="1"/>
    <col min="3584" max="3584" width="14.125" style="68" bestFit="1" customWidth="1"/>
    <col min="3585" max="3585" width="12.125" style="68" customWidth="1"/>
    <col min="3586" max="3586" width="10.125" style="68" bestFit="1" customWidth="1"/>
    <col min="3587" max="3587" width="8.125" style="68" bestFit="1" customWidth="1"/>
    <col min="3588" max="3588" width="10" style="68" bestFit="1" customWidth="1"/>
    <col min="3589" max="3589" width="11" style="68" bestFit="1" customWidth="1"/>
    <col min="3590" max="3590" width="8.125" style="68" bestFit="1" customWidth="1"/>
    <col min="3591" max="3591" width="21.125" style="68" bestFit="1" customWidth="1"/>
    <col min="3592" max="3592" width="7.875" style="68" customWidth="1"/>
    <col min="3593" max="3831" width="15.625" style="68"/>
    <col min="3832" max="3832" width="6.625" style="68" customWidth="1"/>
    <col min="3833" max="3833" width="14.875" style="68" customWidth="1"/>
    <col min="3834" max="3834" width="4.875" style="68" bestFit="1" customWidth="1"/>
    <col min="3835" max="3835" width="11.625" style="68" bestFit="1" customWidth="1"/>
    <col min="3836" max="3836" width="13.75" style="68" customWidth="1"/>
    <col min="3837" max="3837" width="39.125" style="68" customWidth="1"/>
    <col min="3838" max="3838" width="7.625" style="68" bestFit="1" customWidth="1"/>
    <col min="3839" max="3839" width="6.625" style="68" bestFit="1" customWidth="1"/>
    <col min="3840" max="3840" width="14.125" style="68" bestFit="1" customWidth="1"/>
    <col min="3841" max="3841" width="12.125" style="68" customWidth="1"/>
    <col min="3842" max="3842" width="10.125" style="68" bestFit="1" customWidth="1"/>
    <col min="3843" max="3843" width="8.125" style="68" bestFit="1" customWidth="1"/>
    <col min="3844" max="3844" width="10" style="68" bestFit="1" customWidth="1"/>
    <col min="3845" max="3845" width="11" style="68" bestFit="1" customWidth="1"/>
    <col min="3846" max="3846" width="8.125" style="68" bestFit="1" customWidth="1"/>
    <col min="3847" max="3847" width="21.125" style="68" bestFit="1" customWidth="1"/>
    <col min="3848" max="3848" width="7.875" style="68" customWidth="1"/>
    <col min="3849" max="4087" width="15.625" style="68"/>
    <col min="4088" max="4088" width="6.625" style="68" customWidth="1"/>
    <col min="4089" max="4089" width="14.875" style="68" customWidth="1"/>
    <col min="4090" max="4090" width="4.875" style="68" bestFit="1" customWidth="1"/>
    <col min="4091" max="4091" width="11.625" style="68" bestFit="1" customWidth="1"/>
    <col min="4092" max="4092" width="13.75" style="68" customWidth="1"/>
    <col min="4093" max="4093" width="39.125" style="68" customWidth="1"/>
    <col min="4094" max="4094" width="7.625" style="68" bestFit="1" customWidth="1"/>
    <col min="4095" max="4095" width="6.625" style="68" bestFit="1" customWidth="1"/>
    <col min="4096" max="4096" width="14.125" style="68" bestFit="1" customWidth="1"/>
    <col min="4097" max="4097" width="12.125" style="68" customWidth="1"/>
    <col min="4098" max="4098" width="10.125" style="68" bestFit="1" customWidth="1"/>
    <col min="4099" max="4099" width="8.125" style="68" bestFit="1" customWidth="1"/>
    <col min="4100" max="4100" width="10" style="68" bestFit="1" customWidth="1"/>
    <col min="4101" max="4101" width="11" style="68" bestFit="1" customWidth="1"/>
    <col min="4102" max="4102" width="8.125" style="68" bestFit="1" customWidth="1"/>
    <col min="4103" max="4103" width="21.125" style="68" bestFit="1" customWidth="1"/>
    <col min="4104" max="4104" width="7.875" style="68" customWidth="1"/>
    <col min="4105" max="4343" width="15.625" style="68"/>
    <col min="4344" max="4344" width="6.625" style="68" customWidth="1"/>
    <col min="4345" max="4345" width="14.875" style="68" customWidth="1"/>
    <col min="4346" max="4346" width="4.875" style="68" bestFit="1" customWidth="1"/>
    <col min="4347" max="4347" width="11.625" style="68" bestFit="1" customWidth="1"/>
    <col min="4348" max="4348" width="13.75" style="68" customWidth="1"/>
    <col min="4349" max="4349" width="39.125" style="68" customWidth="1"/>
    <col min="4350" max="4350" width="7.625" style="68" bestFit="1" customWidth="1"/>
    <col min="4351" max="4351" width="6.625" style="68" bestFit="1" customWidth="1"/>
    <col min="4352" max="4352" width="14.125" style="68" bestFit="1" customWidth="1"/>
    <col min="4353" max="4353" width="12.125" style="68" customWidth="1"/>
    <col min="4354" max="4354" width="10.125" style="68" bestFit="1" customWidth="1"/>
    <col min="4355" max="4355" width="8.125" style="68" bestFit="1" customWidth="1"/>
    <col min="4356" max="4356" width="10" style="68" bestFit="1" customWidth="1"/>
    <col min="4357" max="4357" width="11" style="68" bestFit="1" customWidth="1"/>
    <col min="4358" max="4358" width="8.125" style="68" bestFit="1" customWidth="1"/>
    <col min="4359" max="4359" width="21.125" style="68" bestFit="1" customWidth="1"/>
    <col min="4360" max="4360" width="7.875" style="68" customWidth="1"/>
    <col min="4361" max="4599" width="15.625" style="68"/>
    <col min="4600" max="4600" width="6.625" style="68" customWidth="1"/>
    <col min="4601" max="4601" width="14.875" style="68" customWidth="1"/>
    <col min="4602" max="4602" width="4.875" style="68" bestFit="1" customWidth="1"/>
    <col min="4603" max="4603" width="11.625" style="68" bestFit="1" customWidth="1"/>
    <col min="4604" max="4604" width="13.75" style="68" customWidth="1"/>
    <col min="4605" max="4605" width="39.125" style="68" customWidth="1"/>
    <col min="4606" max="4606" width="7.625" style="68" bestFit="1" customWidth="1"/>
    <col min="4607" max="4607" width="6.625" style="68" bestFit="1" customWidth="1"/>
    <col min="4608" max="4608" width="14.125" style="68" bestFit="1" customWidth="1"/>
    <col min="4609" max="4609" width="12.125" style="68" customWidth="1"/>
    <col min="4610" max="4610" width="10.125" style="68" bestFit="1" customWidth="1"/>
    <col min="4611" max="4611" width="8.125" style="68" bestFit="1" customWidth="1"/>
    <col min="4612" max="4612" width="10" style="68" bestFit="1" customWidth="1"/>
    <col min="4613" max="4613" width="11" style="68" bestFit="1" customWidth="1"/>
    <col min="4614" max="4614" width="8.125" style="68" bestFit="1" customWidth="1"/>
    <col min="4615" max="4615" width="21.125" style="68" bestFit="1" customWidth="1"/>
    <col min="4616" max="4616" width="7.875" style="68" customWidth="1"/>
    <col min="4617" max="4855" width="15.625" style="68"/>
    <col min="4856" max="4856" width="6.625" style="68" customWidth="1"/>
    <col min="4857" max="4857" width="14.875" style="68" customWidth="1"/>
    <col min="4858" max="4858" width="4.875" style="68" bestFit="1" customWidth="1"/>
    <col min="4859" max="4859" width="11.625" style="68" bestFit="1" customWidth="1"/>
    <col min="4860" max="4860" width="13.75" style="68" customWidth="1"/>
    <col min="4861" max="4861" width="39.125" style="68" customWidth="1"/>
    <col min="4862" max="4862" width="7.625" style="68" bestFit="1" customWidth="1"/>
    <col min="4863" max="4863" width="6.625" style="68" bestFit="1" customWidth="1"/>
    <col min="4864" max="4864" width="14.125" style="68" bestFit="1" customWidth="1"/>
    <col min="4865" max="4865" width="12.125" style="68" customWidth="1"/>
    <col min="4866" max="4866" width="10.125" style="68" bestFit="1" customWidth="1"/>
    <col min="4867" max="4867" width="8.125" style="68" bestFit="1" customWidth="1"/>
    <col min="4868" max="4868" width="10" style="68" bestFit="1" customWidth="1"/>
    <col min="4869" max="4869" width="11" style="68" bestFit="1" customWidth="1"/>
    <col min="4870" max="4870" width="8.125" style="68" bestFit="1" customWidth="1"/>
    <col min="4871" max="4871" width="21.125" style="68" bestFit="1" customWidth="1"/>
    <col min="4872" max="4872" width="7.875" style="68" customWidth="1"/>
    <col min="4873" max="5111" width="15.625" style="68"/>
    <col min="5112" max="5112" width="6.625" style="68" customWidth="1"/>
    <col min="5113" max="5113" width="14.875" style="68" customWidth="1"/>
    <col min="5114" max="5114" width="4.875" style="68" bestFit="1" customWidth="1"/>
    <col min="5115" max="5115" width="11.625" style="68" bestFit="1" customWidth="1"/>
    <col min="5116" max="5116" width="13.75" style="68" customWidth="1"/>
    <col min="5117" max="5117" width="39.125" style="68" customWidth="1"/>
    <col min="5118" max="5118" width="7.625" style="68" bestFit="1" customWidth="1"/>
    <col min="5119" max="5119" width="6.625" style="68" bestFit="1" customWidth="1"/>
    <col min="5120" max="5120" width="14.125" style="68" bestFit="1" customWidth="1"/>
    <col min="5121" max="5121" width="12.125" style="68" customWidth="1"/>
    <col min="5122" max="5122" width="10.125" style="68" bestFit="1" customWidth="1"/>
    <col min="5123" max="5123" width="8.125" style="68" bestFit="1" customWidth="1"/>
    <col min="5124" max="5124" width="10" style="68" bestFit="1" customWidth="1"/>
    <col min="5125" max="5125" width="11" style="68" bestFit="1" customWidth="1"/>
    <col min="5126" max="5126" width="8.125" style="68" bestFit="1" customWidth="1"/>
    <col min="5127" max="5127" width="21.125" style="68" bestFit="1" customWidth="1"/>
    <col min="5128" max="5128" width="7.875" style="68" customWidth="1"/>
    <col min="5129" max="5367" width="15.625" style="68"/>
    <col min="5368" max="5368" width="6.625" style="68" customWidth="1"/>
    <col min="5369" max="5369" width="14.875" style="68" customWidth="1"/>
    <col min="5370" max="5370" width="4.875" style="68" bestFit="1" customWidth="1"/>
    <col min="5371" max="5371" width="11.625" style="68" bestFit="1" customWidth="1"/>
    <col min="5372" max="5372" width="13.75" style="68" customWidth="1"/>
    <col min="5373" max="5373" width="39.125" style="68" customWidth="1"/>
    <col min="5374" max="5374" width="7.625" style="68" bestFit="1" customWidth="1"/>
    <col min="5375" max="5375" width="6.625" style="68" bestFit="1" customWidth="1"/>
    <col min="5376" max="5376" width="14.125" style="68" bestFit="1" customWidth="1"/>
    <col min="5377" max="5377" width="12.125" style="68" customWidth="1"/>
    <col min="5378" max="5378" width="10.125" style="68" bestFit="1" customWidth="1"/>
    <col min="5379" max="5379" width="8.125" style="68" bestFit="1" customWidth="1"/>
    <col min="5380" max="5380" width="10" style="68" bestFit="1" customWidth="1"/>
    <col min="5381" max="5381" width="11" style="68" bestFit="1" customWidth="1"/>
    <col min="5382" max="5382" width="8.125" style="68" bestFit="1" customWidth="1"/>
    <col min="5383" max="5383" width="21.125" style="68" bestFit="1" customWidth="1"/>
    <col min="5384" max="5384" width="7.875" style="68" customWidth="1"/>
    <col min="5385" max="5623" width="15.625" style="68"/>
    <col min="5624" max="5624" width="6.625" style="68" customWidth="1"/>
    <col min="5625" max="5625" width="14.875" style="68" customWidth="1"/>
    <col min="5626" max="5626" width="4.875" style="68" bestFit="1" customWidth="1"/>
    <col min="5627" max="5627" width="11.625" style="68" bestFit="1" customWidth="1"/>
    <col min="5628" max="5628" width="13.75" style="68" customWidth="1"/>
    <col min="5629" max="5629" width="39.125" style="68" customWidth="1"/>
    <col min="5630" max="5630" width="7.625" style="68" bestFit="1" customWidth="1"/>
    <col min="5631" max="5631" width="6.625" style="68" bestFit="1" customWidth="1"/>
    <col min="5632" max="5632" width="14.125" style="68" bestFit="1" customWidth="1"/>
    <col min="5633" max="5633" width="12.125" style="68" customWidth="1"/>
    <col min="5634" max="5634" width="10.125" style="68" bestFit="1" customWidth="1"/>
    <col min="5635" max="5635" width="8.125" style="68" bestFit="1" customWidth="1"/>
    <col min="5636" max="5636" width="10" style="68" bestFit="1" customWidth="1"/>
    <col min="5637" max="5637" width="11" style="68" bestFit="1" customWidth="1"/>
    <col min="5638" max="5638" width="8.125" style="68" bestFit="1" customWidth="1"/>
    <col min="5639" max="5639" width="21.125" style="68" bestFit="1" customWidth="1"/>
    <col min="5640" max="5640" width="7.875" style="68" customWidth="1"/>
    <col min="5641" max="5879" width="15.625" style="68"/>
    <col min="5880" max="5880" width="6.625" style="68" customWidth="1"/>
    <col min="5881" max="5881" width="14.875" style="68" customWidth="1"/>
    <col min="5882" max="5882" width="4.875" style="68" bestFit="1" customWidth="1"/>
    <col min="5883" max="5883" width="11.625" style="68" bestFit="1" customWidth="1"/>
    <col min="5884" max="5884" width="13.75" style="68" customWidth="1"/>
    <col min="5885" max="5885" width="39.125" style="68" customWidth="1"/>
    <col min="5886" max="5886" width="7.625" style="68" bestFit="1" customWidth="1"/>
    <col min="5887" max="5887" width="6.625" style="68" bestFit="1" customWidth="1"/>
    <col min="5888" max="5888" width="14.125" style="68" bestFit="1" customWidth="1"/>
    <col min="5889" max="5889" width="12.125" style="68" customWidth="1"/>
    <col min="5890" max="5890" width="10.125" style="68" bestFit="1" customWidth="1"/>
    <col min="5891" max="5891" width="8.125" style="68" bestFit="1" customWidth="1"/>
    <col min="5892" max="5892" width="10" style="68" bestFit="1" customWidth="1"/>
    <col min="5893" max="5893" width="11" style="68" bestFit="1" customWidth="1"/>
    <col min="5894" max="5894" width="8.125" style="68" bestFit="1" customWidth="1"/>
    <col min="5895" max="5895" width="21.125" style="68" bestFit="1" customWidth="1"/>
    <col min="5896" max="5896" width="7.875" style="68" customWidth="1"/>
    <col min="5897" max="6135" width="15.625" style="68"/>
    <col min="6136" max="6136" width="6.625" style="68" customWidth="1"/>
    <col min="6137" max="6137" width="14.875" style="68" customWidth="1"/>
    <col min="6138" max="6138" width="4.875" style="68" bestFit="1" customWidth="1"/>
    <col min="6139" max="6139" width="11.625" style="68" bestFit="1" customWidth="1"/>
    <col min="6140" max="6140" width="13.75" style="68" customWidth="1"/>
    <col min="6141" max="6141" width="39.125" style="68" customWidth="1"/>
    <col min="6142" max="6142" width="7.625" style="68" bestFit="1" customWidth="1"/>
    <col min="6143" max="6143" width="6.625" style="68" bestFit="1" customWidth="1"/>
    <col min="6144" max="6144" width="14.125" style="68" bestFit="1" customWidth="1"/>
    <col min="6145" max="6145" width="12.125" style="68" customWidth="1"/>
    <col min="6146" max="6146" width="10.125" style="68" bestFit="1" customWidth="1"/>
    <col min="6147" max="6147" width="8.125" style="68" bestFit="1" customWidth="1"/>
    <col min="6148" max="6148" width="10" style="68" bestFit="1" customWidth="1"/>
    <col min="6149" max="6149" width="11" style="68" bestFit="1" customWidth="1"/>
    <col min="6150" max="6150" width="8.125" style="68" bestFit="1" customWidth="1"/>
    <col min="6151" max="6151" width="21.125" style="68" bestFit="1" customWidth="1"/>
    <col min="6152" max="6152" width="7.875" style="68" customWidth="1"/>
    <col min="6153" max="6391" width="15.625" style="68"/>
    <col min="6392" max="6392" width="6.625" style="68" customWidth="1"/>
    <col min="6393" max="6393" width="14.875" style="68" customWidth="1"/>
    <col min="6394" max="6394" width="4.875" style="68" bestFit="1" customWidth="1"/>
    <col min="6395" max="6395" width="11.625" style="68" bestFit="1" customWidth="1"/>
    <col min="6396" max="6396" width="13.75" style="68" customWidth="1"/>
    <col min="6397" max="6397" width="39.125" style="68" customWidth="1"/>
    <col min="6398" max="6398" width="7.625" style="68" bestFit="1" customWidth="1"/>
    <col min="6399" max="6399" width="6.625" style="68" bestFit="1" customWidth="1"/>
    <col min="6400" max="6400" width="14.125" style="68" bestFit="1" customWidth="1"/>
    <col min="6401" max="6401" width="12.125" style="68" customWidth="1"/>
    <col min="6402" max="6402" width="10.125" style="68" bestFit="1" customWidth="1"/>
    <col min="6403" max="6403" width="8.125" style="68" bestFit="1" customWidth="1"/>
    <col min="6404" max="6404" width="10" style="68" bestFit="1" customWidth="1"/>
    <col min="6405" max="6405" width="11" style="68" bestFit="1" customWidth="1"/>
    <col min="6406" max="6406" width="8.125" style="68" bestFit="1" customWidth="1"/>
    <col min="6407" max="6407" width="21.125" style="68" bestFit="1" customWidth="1"/>
    <col min="6408" max="6408" width="7.875" style="68" customWidth="1"/>
    <col min="6409" max="6647" width="15.625" style="68"/>
    <col min="6648" max="6648" width="6.625" style="68" customWidth="1"/>
    <col min="6649" max="6649" width="14.875" style="68" customWidth="1"/>
    <col min="6650" max="6650" width="4.875" style="68" bestFit="1" customWidth="1"/>
    <col min="6651" max="6651" width="11.625" style="68" bestFit="1" customWidth="1"/>
    <col min="6652" max="6652" width="13.75" style="68" customWidth="1"/>
    <col min="6653" max="6653" width="39.125" style="68" customWidth="1"/>
    <col min="6654" max="6654" width="7.625" style="68" bestFit="1" customWidth="1"/>
    <col min="6655" max="6655" width="6.625" style="68" bestFit="1" customWidth="1"/>
    <col min="6656" max="6656" width="14.125" style="68" bestFit="1" customWidth="1"/>
    <col min="6657" max="6657" width="12.125" style="68" customWidth="1"/>
    <col min="6658" max="6658" width="10.125" style="68" bestFit="1" customWidth="1"/>
    <col min="6659" max="6659" width="8.125" style="68" bestFit="1" customWidth="1"/>
    <col min="6660" max="6660" width="10" style="68" bestFit="1" customWidth="1"/>
    <col min="6661" max="6661" width="11" style="68" bestFit="1" customWidth="1"/>
    <col min="6662" max="6662" width="8.125" style="68" bestFit="1" customWidth="1"/>
    <col min="6663" max="6663" width="21.125" style="68" bestFit="1" customWidth="1"/>
    <col min="6664" max="6664" width="7.875" style="68" customWidth="1"/>
    <col min="6665" max="6903" width="15.625" style="68"/>
    <col min="6904" max="6904" width="6.625" style="68" customWidth="1"/>
    <col min="6905" max="6905" width="14.875" style="68" customWidth="1"/>
    <col min="6906" max="6906" width="4.875" style="68" bestFit="1" customWidth="1"/>
    <col min="6907" max="6907" width="11.625" style="68" bestFit="1" customWidth="1"/>
    <col min="6908" max="6908" width="13.75" style="68" customWidth="1"/>
    <col min="6909" max="6909" width="39.125" style="68" customWidth="1"/>
    <col min="6910" max="6910" width="7.625" style="68" bestFit="1" customWidth="1"/>
    <col min="6911" max="6911" width="6.625" style="68" bestFit="1" customWidth="1"/>
    <col min="6912" max="6912" width="14.125" style="68" bestFit="1" customWidth="1"/>
    <col min="6913" max="6913" width="12.125" style="68" customWidth="1"/>
    <col min="6914" max="6914" width="10.125" style="68" bestFit="1" customWidth="1"/>
    <col min="6915" max="6915" width="8.125" style="68" bestFit="1" customWidth="1"/>
    <col min="6916" max="6916" width="10" style="68" bestFit="1" customWidth="1"/>
    <col min="6917" max="6917" width="11" style="68" bestFit="1" customWidth="1"/>
    <col min="6918" max="6918" width="8.125" style="68" bestFit="1" customWidth="1"/>
    <col min="6919" max="6919" width="21.125" style="68" bestFit="1" customWidth="1"/>
    <col min="6920" max="6920" width="7.875" style="68" customWidth="1"/>
    <col min="6921" max="7159" width="15.625" style="68"/>
    <col min="7160" max="7160" width="6.625" style="68" customWidth="1"/>
    <col min="7161" max="7161" width="14.875" style="68" customWidth="1"/>
    <col min="7162" max="7162" width="4.875" style="68" bestFit="1" customWidth="1"/>
    <col min="7163" max="7163" width="11.625" style="68" bestFit="1" customWidth="1"/>
    <col min="7164" max="7164" width="13.75" style="68" customWidth="1"/>
    <col min="7165" max="7165" width="39.125" style="68" customWidth="1"/>
    <col min="7166" max="7166" width="7.625" style="68" bestFit="1" customWidth="1"/>
    <col min="7167" max="7167" width="6.625" style="68" bestFit="1" customWidth="1"/>
    <col min="7168" max="7168" width="14.125" style="68" bestFit="1" customWidth="1"/>
    <col min="7169" max="7169" width="12.125" style="68" customWidth="1"/>
    <col min="7170" max="7170" width="10.125" style="68" bestFit="1" customWidth="1"/>
    <col min="7171" max="7171" width="8.125" style="68" bestFit="1" customWidth="1"/>
    <col min="7172" max="7172" width="10" style="68" bestFit="1" customWidth="1"/>
    <col min="7173" max="7173" width="11" style="68" bestFit="1" customWidth="1"/>
    <col min="7174" max="7174" width="8.125" style="68" bestFit="1" customWidth="1"/>
    <col min="7175" max="7175" width="21.125" style="68" bestFit="1" customWidth="1"/>
    <col min="7176" max="7176" width="7.875" style="68" customWidth="1"/>
    <col min="7177" max="7415" width="15.625" style="68"/>
    <col min="7416" max="7416" width="6.625" style="68" customWidth="1"/>
    <col min="7417" max="7417" width="14.875" style="68" customWidth="1"/>
    <col min="7418" max="7418" width="4.875" style="68" bestFit="1" customWidth="1"/>
    <col min="7419" max="7419" width="11.625" style="68" bestFit="1" customWidth="1"/>
    <col min="7420" max="7420" width="13.75" style="68" customWidth="1"/>
    <col min="7421" max="7421" width="39.125" style="68" customWidth="1"/>
    <col min="7422" max="7422" width="7.625" style="68" bestFit="1" customWidth="1"/>
    <col min="7423" max="7423" width="6.625" style="68" bestFit="1" customWidth="1"/>
    <col min="7424" max="7424" width="14.125" style="68" bestFit="1" customWidth="1"/>
    <col min="7425" max="7425" width="12.125" style="68" customWidth="1"/>
    <col min="7426" max="7426" width="10.125" style="68" bestFit="1" customWidth="1"/>
    <col min="7427" max="7427" width="8.125" style="68" bestFit="1" customWidth="1"/>
    <col min="7428" max="7428" width="10" style="68" bestFit="1" customWidth="1"/>
    <col min="7429" max="7429" width="11" style="68" bestFit="1" customWidth="1"/>
    <col min="7430" max="7430" width="8.125" style="68" bestFit="1" customWidth="1"/>
    <col min="7431" max="7431" width="21.125" style="68" bestFit="1" customWidth="1"/>
    <col min="7432" max="7432" width="7.875" style="68" customWidth="1"/>
    <col min="7433" max="7671" width="15.625" style="68"/>
    <col min="7672" max="7672" width="6.625" style="68" customWidth="1"/>
    <col min="7673" max="7673" width="14.875" style="68" customWidth="1"/>
    <col min="7674" max="7674" width="4.875" style="68" bestFit="1" customWidth="1"/>
    <col min="7675" max="7675" width="11.625" style="68" bestFit="1" customWidth="1"/>
    <col min="7676" max="7676" width="13.75" style="68" customWidth="1"/>
    <col min="7677" max="7677" width="39.125" style="68" customWidth="1"/>
    <col min="7678" max="7678" width="7.625" style="68" bestFit="1" customWidth="1"/>
    <col min="7679" max="7679" width="6.625" style="68" bestFit="1" customWidth="1"/>
    <col min="7680" max="7680" width="14.125" style="68" bestFit="1" customWidth="1"/>
    <col min="7681" max="7681" width="12.125" style="68" customWidth="1"/>
    <col min="7682" max="7682" width="10.125" style="68" bestFit="1" customWidth="1"/>
    <col min="7683" max="7683" width="8.125" style="68" bestFit="1" customWidth="1"/>
    <col min="7684" max="7684" width="10" style="68" bestFit="1" customWidth="1"/>
    <col min="7685" max="7685" width="11" style="68" bestFit="1" customWidth="1"/>
    <col min="7686" max="7686" width="8.125" style="68" bestFit="1" customWidth="1"/>
    <col min="7687" max="7687" width="21.125" style="68" bestFit="1" customWidth="1"/>
    <col min="7688" max="7688" width="7.875" style="68" customWidth="1"/>
    <col min="7689" max="7927" width="15.625" style="68"/>
    <col min="7928" max="7928" width="6.625" style="68" customWidth="1"/>
    <col min="7929" max="7929" width="14.875" style="68" customWidth="1"/>
    <col min="7930" max="7930" width="4.875" style="68" bestFit="1" customWidth="1"/>
    <col min="7931" max="7931" width="11.625" style="68" bestFit="1" customWidth="1"/>
    <col min="7932" max="7932" width="13.75" style="68" customWidth="1"/>
    <col min="7933" max="7933" width="39.125" style="68" customWidth="1"/>
    <col min="7934" max="7934" width="7.625" style="68" bestFit="1" customWidth="1"/>
    <col min="7935" max="7935" width="6.625" style="68" bestFit="1" customWidth="1"/>
    <col min="7936" max="7936" width="14.125" style="68" bestFit="1" customWidth="1"/>
    <col min="7937" max="7937" width="12.125" style="68" customWidth="1"/>
    <col min="7938" max="7938" width="10.125" style="68" bestFit="1" customWidth="1"/>
    <col min="7939" max="7939" width="8.125" style="68" bestFit="1" customWidth="1"/>
    <col min="7940" max="7940" width="10" style="68" bestFit="1" customWidth="1"/>
    <col min="7941" max="7941" width="11" style="68" bestFit="1" customWidth="1"/>
    <col min="7942" max="7942" width="8.125" style="68" bestFit="1" customWidth="1"/>
    <col min="7943" max="7943" width="21.125" style="68" bestFit="1" customWidth="1"/>
    <col min="7944" max="7944" width="7.875" style="68" customWidth="1"/>
    <col min="7945" max="8183" width="15.625" style="68"/>
    <col min="8184" max="8184" width="6.625" style="68" customWidth="1"/>
    <col min="8185" max="8185" width="14.875" style="68" customWidth="1"/>
    <col min="8186" max="8186" width="4.875" style="68" bestFit="1" customWidth="1"/>
    <col min="8187" max="8187" width="11.625" style="68" bestFit="1" customWidth="1"/>
    <col min="8188" max="8188" width="13.75" style="68" customWidth="1"/>
    <col min="8189" max="8189" width="39.125" style="68" customWidth="1"/>
    <col min="8190" max="8190" width="7.625" style="68" bestFit="1" customWidth="1"/>
    <col min="8191" max="8191" width="6.625" style="68" bestFit="1" customWidth="1"/>
    <col min="8192" max="8192" width="14.125" style="68" bestFit="1" customWidth="1"/>
    <col min="8193" max="8193" width="12.125" style="68" customWidth="1"/>
    <col min="8194" max="8194" width="10.125" style="68" bestFit="1" customWidth="1"/>
    <col min="8195" max="8195" width="8.125" style="68" bestFit="1" customWidth="1"/>
    <col min="8196" max="8196" width="10" style="68" bestFit="1" customWidth="1"/>
    <col min="8197" max="8197" width="11" style="68" bestFit="1" customWidth="1"/>
    <col min="8198" max="8198" width="8.125" style="68" bestFit="1" customWidth="1"/>
    <col min="8199" max="8199" width="21.125" style="68" bestFit="1" customWidth="1"/>
    <col min="8200" max="8200" width="7.875" style="68" customWidth="1"/>
    <col min="8201" max="8439" width="15.625" style="68"/>
    <col min="8440" max="8440" width="6.625" style="68" customWidth="1"/>
    <col min="8441" max="8441" width="14.875" style="68" customWidth="1"/>
    <col min="8442" max="8442" width="4.875" style="68" bestFit="1" customWidth="1"/>
    <col min="8443" max="8443" width="11.625" style="68" bestFit="1" customWidth="1"/>
    <col min="8444" max="8444" width="13.75" style="68" customWidth="1"/>
    <col min="8445" max="8445" width="39.125" style="68" customWidth="1"/>
    <col min="8446" max="8446" width="7.625" style="68" bestFit="1" customWidth="1"/>
    <col min="8447" max="8447" width="6.625" style="68" bestFit="1" customWidth="1"/>
    <col min="8448" max="8448" width="14.125" style="68" bestFit="1" customWidth="1"/>
    <col min="8449" max="8449" width="12.125" style="68" customWidth="1"/>
    <col min="8450" max="8450" width="10.125" style="68" bestFit="1" customWidth="1"/>
    <col min="8451" max="8451" width="8.125" style="68" bestFit="1" customWidth="1"/>
    <col min="8452" max="8452" width="10" style="68" bestFit="1" customWidth="1"/>
    <col min="8453" max="8453" width="11" style="68" bestFit="1" customWidth="1"/>
    <col min="8454" max="8454" width="8.125" style="68" bestFit="1" customWidth="1"/>
    <col min="8455" max="8455" width="21.125" style="68" bestFit="1" customWidth="1"/>
    <col min="8456" max="8456" width="7.875" style="68" customWidth="1"/>
    <col min="8457" max="8695" width="15.625" style="68"/>
    <col min="8696" max="8696" width="6.625" style="68" customWidth="1"/>
    <col min="8697" max="8697" width="14.875" style="68" customWidth="1"/>
    <col min="8698" max="8698" width="4.875" style="68" bestFit="1" customWidth="1"/>
    <col min="8699" max="8699" width="11.625" style="68" bestFit="1" customWidth="1"/>
    <col min="8700" max="8700" width="13.75" style="68" customWidth="1"/>
    <col min="8701" max="8701" width="39.125" style="68" customWidth="1"/>
    <col min="8702" max="8702" width="7.625" style="68" bestFit="1" customWidth="1"/>
    <col min="8703" max="8703" width="6.625" style="68" bestFit="1" customWidth="1"/>
    <col min="8704" max="8704" width="14.125" style="68" bestFit="1" customWidth="1"/>
    <col min="8705" max="8705" width="12.125" style="68" customWidth="1"/>
    <col min="8706" max="8706" width="10.125" style="68" bestFit="1" customWidth="1"/>
    <col min="8707" max="8707" width="8.125" style="68" bestFit="1" customWidth="1"/>
    <col min="8708" max="8708" width="10" style="68" bestFit="1" customWidth="1"/>
    <col min="8709" max="8709" width="11" style="68" bestFit="1" customWidth="1"/>
    <col min="8710" max="8710" width="8.125" style="68" bestFit="1" customWidth="1"/>
    <col min="8711" max="8711" width="21.125" style="68" bestFit="1" customWidth="1"/>
    <col min="8712" max="8712" width="7.875" style="68" customWidth="1"/>
    <col min="8713" max="8951" width="15.625" style="68"/>
    <col min="8952" max="8952" width="6.625" style="68" customWidth="1"/>
    <col min="8953" max="8953" width="14.875" style="68" customWidth="1"/>
    <col min="8954" max="8954" width="4.875" style="68" bestFit="1" customWidth="1"/>
    <col min="8955" max="8955" width="11.625" style="68" bestFit="1" customWidth="1"/>
    <col min="8956" max="8956" width="13.75" style="68" customWidth="1"/>
    <col min="8957" max="8957" width="39.125" style="68" customWidth="1"/>
    <col min="8958" max="8958" width="7.625" style="68" bestFit="1" customWidth="1"/>
    <col min="8959" max="8959" width="6.625" style="68" bestFit="1" customWidth="1"/>
    <col min="8960" max="8960" width="14.125" style="68" bestFit="1" customWidth="1"/>
    <col min="8961" max="8961" width="12.125" style="68" customWidth="1"/>
    <col min="8962" max="8962" width="10.125" style="68" bestFit="1" customWidth="1"/>
    <col min="8963" max="8963" width="8.125" style="68" bestFit="1" customWidth="1"/>
    <col min="8964" max="8964" width="10" style="68" bestFit="1" customWidth="1"/>
    <col min="8965" max="8965" width="11" style="68" bestFit="1" customWidth="1"/>
    <col min="8966" max="8966" width="8.125" style="68" bestFit="1" customWidth="1"/>
    <col min="8967" max="8967" width="21.125" style="68" bestFit="1" customWidth="1"/>
    <col min="8968" max="8968" width="7.875" style="68" customWidth="1"/>
    <col min="8969" max="9207" width="15.625" style="68"/>
    <col min="9208" max="9208" width="6.625" style="68" customWidth="1"/>
    <col min="9209" max="9209" width="14.875" style="68" customWidth="1"/>
    <col min="9210" max="9210" width="4.875" style="68" bestFit="1" customWidth="1"/>
    <col min="9211" max="9211" width="11.625" style="68" bestFit="1" customWidth="1"/>
    <col min="9212" max="9212" width="13.75" style="68" customWidth="1"/>
    <col min="9213" max="9213" width="39.125" style="68" customWidth="1"/>
    <col min="9214" max="9214" width="7.625" style="68" bestFit="1" customWidth="1"/>
    <col min="9215" max="9215" width="6.625" style="68" bestFit="1" customWidth="1"/>
    <col min="9216" max="9216" width="14.125" style="68" bestFit="1" customWidth="1"/>
    <col min="9217" max="9217" width="12.125" style="68" customWidth="1"/>
    <col min="9218" max="9218" width="10.125" style="68" bestFit="1" customWidth="1"/>
    <col min="9219" max="9219" width="8.125" style="68" bestFit="1" customWidth="1"/>
    <col min="9220" max="9220" width="10" style="68" bestFit="1" customWidth="1"/>
    <col min="9221" max="9221" width="11" style="68" bestFit="1" customWidth="1"/>
    <col min="9222" max="9222" width="8.125" style="68" bestFit="1" customWidth="1"/>
    <col min="9223" max="9223" width="21.125" style="68" bestFit="1" customWidth="1"/>
    <col min="9224" max="9224" width="7.875" style="68" customWidth="1"/>
    <col min="9225" max="9463" width="15.625" style="68"/>
    <col min="9464" max="9464" width="6.625" style="68" customWidth="1"/>
    <col min="9465" max="9465" width="14.875" style="68" customWidth="1"/>
    <col min="9466" max="9466" width="4.875" style="68" bestFit="1" customWidth="1"/>
    <col min="9467" max="9467" width="11.625" style="68" bestFit="1" customWidth="1"/>
    <col min="9468" max="9468" width="13.75" style="68" customWidth="1"/>
    <col min="9469" max="9469" width="39.125" style="68" customWidth="1"/>
    <col min="9470" max="9470" width="7.625" style="68" bestFit="1" customWidth="1"/>
    <col min="9471" max="9471" width="6.625" style="68" bestFit="1" customWidth="1"/>
    <col min="9472" max="9472" width="14.125" style="68" bestFit="1" customWidth="1"/>
    <col min="9473" max="9473" width="12.125" style="68" customWidth="1"/>
    <col min="9474" max="9474" width="10.125" style="68" bestFit="1" customWidth="1"/>
    <col min="9475" max="9475" width="8.125" style="68" bestFit="1" customWidth="1"/>
    <col min="9476" max="9476" width="10" style="68" bestFit="1" customWidth="1"/>
    <col min="9477" max="9477" width="11" style="68" bestFit="1" customWidth="1"/>
    <col min="9478" max="9478" width="8.125" style="68" bestFit="1" customWidth="1"/>
    <col min="9479" max="9479" width="21.125" style="68" bestFit="1" customWidth="1"/>
    <col min="9480" max="9480" width="7.875" style="68" customWidth="1"/>
    <col min="9481" max="9719" width="15.625" style="68"/>
    <col min="9720" max="9720" width="6.625" style="68" customWidth="1"/>
    <col min="9721" max="9721" width="14.875" style="68" customWidth="1"/>
    <col min="9722" max="9722" width="4.875" style="68" bestFit="1" customWidth="1"/>
    <col min="9723" max="9723" width="11.625" style="68" bestFit="1" customWidth="1"/>
    <col min="9724" max="9724" width="13.75" style="68" customWidth="1"/>
    <col min="9725" max="9725" width="39.125" style="68" customWidth="1"/>
    <col min="9726" max="9726" width="7.625" style="68" bestFit="1" customWidth="1"/>
    <col min="9727" max="9727" width="6.625" style="68" bestFit="1" customWidth="1"/>
    <col min="9728" max="9728" width="14.125" style="68" bestFit="1" customWidth="1"/>
    <col min="9729" max="9729" width="12.125" style="68" customWidth="1"/>
    <col min="9730" max="9730" width="10.125" style="68" bestFit="1" customWidth="1"/>
    <col min="9731" max="9731" width="8.125" style="68" bestFit="1" customWidth="1"/>
    <col min="9732" max="9732" width="10" style="68" bestFit="1" customWidth="1"/>
    <col min="9733" max="9733" width="11" style="68" bestFit="1" customWidth="1"/>
    <col min="9734" max="9734" width="8.125" style="68" bestFit="1" customWidth="1"/>
    <col min="9735" max="9735" width="21.125" style="68" bestFit="1" customWidth="1"/>
    <col min="9736" max="9736" width="7.875" style="68" customWidth="1"/>
    <col min="9737" max="9975" width="15.625" style="68"/>
    <col min="9976" max="9976" width="6.625" style="68" customWidth="1"/>
    <col min="9977" max="9977" width="14.875" style="68" customWidth="1"/>
    <col min="9978" max="9978" width="4.875" style="68" bestFit="1" customWidth="1"/>
    <col min="9979" max="9979" width="11.625" style="68" bestFit="1" customWidth="1"/>
    <col min="9980" max="9980" width="13.75" style="68" customWidth="1"/>
    <col min="9981" max="9981" width="39.125" style="68" customWidth="1"/>
    <col min="9982" max="9982" width="7.625" style="68" bestFit="1" customWidth="1"/>
    <col min="9983" max="9983" width="6.625" style="68" bestFit="1" customWidth="1"/>
    <col min="9984" max="9984" width="14.125" style="68" bestFit="1" customWidth="1"/>
    <col min="9985" max="9985" width="12.125" style="68" customWidth="1"/>
    <col min="9986" max="9986" width="10.125" style="68" bestFit="1" customWidth="1"/>
    <col min="9987" max="9987" width="8.125" style="68" bestFit="1" customWidth="1"/>
    <col min="9988" max="9988" width="10" style="68" bestFit="1" customWidth="1"/>
    <col min="9989" max="9989" width="11" style="68" bestFit="1" customWidth="1"/>
    <col min="9990" max="9990" width="8.125" style="68" bestFit="1" customWidth="1"/>
    <col min="9991" max="9991" width="21.125" style="68" bestFit="1" customWidth="1"/>
    <col min="9992" max="9992" width="7.875" style="68" customWidth="1"/>
    <col min="9993" max="10231" width="15.625" style="68"/>
    <col min="10232" max="10232" width="6.625" style="68" customWidth="1"/>
    <col min="10233" max="10233" width="14.875" style="68" customWidth="1"/>
    <col min="10234" max="10234" width="4.875" style="68" bestFit="1" customWidth="1"/>
    <col min="10235" max="10235" width="11.625" style="68" bestFit="1" customWidth="1"/>
    <col min="10236" max="10236" width="13.75" style="68" customWidth="1"/>
    <col min="10237" max="10237" width="39.125" style="68" customWidth="1"/>
    <col min="10238" max="10238" width="7.625" style="68" bestFit="1" customWidth="1"/>
    <col min="10239" max="10239" width="6.625" style="68" bestFit="1" customWidth="1"/>
    <col min="10240" max="10240" width="14.125" style="68" bestFit="1" customWidth="1"/>
    <col min="10241" max="10241" width="12.125" style="68" customWidth="1"/>
    <col min="10242" max="10242" width="10.125" style="68" bestFit="1" customWidth="1"/>
    <col min="10243" max="10243" width="8.125" style="68" bestFit="1" customWidth="1"/>
    <col min="10244" max="10244" width="10" style="68" bestFit="1" customWidth="1"/>
    <col min="10245" max="10245" width="11" style="68" bestFit="1" customWidth="1"/>
    <col min="10246" max="10246" width="8.125" style="68" bestFit="1" customWidth="1"/>
    <col min="10247" max="10247" width="21.125" style="68" bestFit="1" customWidth="1"/>
    <col min="10248" max="10248" width="7.875" style="68" customWidth="1"/>
    <col min="10249" max="10487" width="15.625" style="68"/>
    <col min="10488" max="10488" width="6.625" style="68" customWidth="1"/>
    <col min="10489" max="10489" width="14.875" style="68" customWidth="1"/>
    <col min="10490" max="10490" width="4.875" style="68" bestFit="1" customWidth="1"/>
    <col min="10491" max="10491" width="11.625" style="68" bestFit="1" customWidth="1"/>
    <col min="10492" max="10492" width="13.75" style="68" customWidth="1"/>
    <col min="10493" max="10493" width="39.125" style="68" customWidth="1"/>
    <col min="10494" max="10494" width="7.625" style="68" bestFit="1" customWidth="1"/>
    <col min="10495" max="10495" width="6.625" style="68" bestFit="1" customWidth="1"/>
    <col min="10496" max="10496" width="14.125" style="68" bestFit="1" customWidth="1"/>
    <col min="10497" max="10497" width="12.125" style="68" customWidth="1"/>
    <col min="10498" max="10498" width="10.125" style="68" bestFit="1" customWidth="1"/>
    <col min="10499" max="10499" width="8.125" style="68" bestFit="1" customWidth="1"/>
    <col min="10500" max="10500" width="10" style="68" bestFit="1" customWidth="1"/>
    <col min="10501" max="10501" width="11" style="68" bestFit="1" customWidth="1"/>
    <col min="10502" max="10502" width="8.125" style="68" bestFit="1" customWidth="1"/>
    <col min="10503" max="10503" width="21.125" style="68" bestFit="1" customWidth="1"/>
    <col min="10504" max="10504" width="7.875" style="68" customWidth="1"/>
    <col min="10505" max="10743" width="15.625" style="68"/>
    <col min="10744" max="10744" width="6.625" style="68" customWidth="1"/>
    <col min="10745" max="10745" width="14.875" style="68" customWidth="1"/>
    <col min="10746" max="10746" width="4.875" style="68" bestFit="1" customWidth="1"/>
    <col min="10747" max="10747" width="11.625" style="68" bestFit="1" customWidth="1"/>
    <col min="10748" max="10748" width="13.75" style="68" customWidth="1"/>
    <col min="10749" max="10749" width="39.125" style="68" customWidth="1"/>
    <col min="10750" max="10750" width="7.625" style="68" bestFit="1" customWidth="1"/>
    <col min="10751" max="10751" width="6.625" style="68" bestFit="1" customWidth="1"/>
    <col min="10752" max="10752" width="14.125" style="68" bestFit="1" customWidth="1"/>
    <col min="10753" max="10753" width="12.125" style="68" customWidth="1"/>
    <col min="10754" max="10754" width="10.125" style="68" bestFit="1" customWidth="1"/>
    <col min="10755" max="10755" width="8.125" style="68" bestFit="1" customWidth="1"/>
    <col min="10756" max="10756" width="10" style="68" bestFit="1" customWidth="1"/>
    <col min="10757" max="10757" width="11" style="68" bestFit="1" customWidth="1"/>
    <col min="10758" max="10758" width="8.125" style="68" bestFit="1" customWidth="1"/>
    <col min="10759" max="10759" width="21.125" style="68" bestFit="1" customWidth="1"/>
    <col min="10760" max="10760" width="7.875" style="68" customWidth="1"/>
    <col min="10761" max="10999" width="15.625" style="68"/>
    <col min="11000" max="11000" width="6.625" style="68" customWidth="1"/>
    <col min="11001" max="11001" width="14.875" style="68" customWidth="1"/>
    <col min="11002" max="11002" width="4.875" style="68" bestFit="1" customWidth="1"/>
    <col min="11003" max="11003" width="11.625" style="68" bestFit="1" customWidth="1"/>
    <col min="11004" max="11004" width="13.75" style="68" customWidth="1"/>
    <col min="11005" max="11005" width="39.125" style="68" customWidth="1"/>
    <col min="11006" max="11006" width="7.625" style="68" bestFit="1" customWidth="1"/>
    <col min="11007" max="11007" width="6.625" style="68" bestFit="1" customWidth="1"/>
    <col min="11008" max="11008" width="14.125" style="68" bestFit="1" customWidth="1"/>
    <col min="11009" max="11009" width="12.125" style="68" customWidth="1"/>
    <col min="11010" max="11010" width="10.125" style="68" bestFit="1" customWidth="1"/>
    <col min="11011" max="11011" width="8.125" style="68" bestFit="1" customWidth="1"/>
    <col min="11012" max="11012" width="10" style="68" bestFit="1" customWidth="1"/>
    <col min="11013" max="11013" width="11" style="68" bestFit="1" customWidth="1"/>
    <col min="11014" max="11014" width="8.125" style="68" bestFit="1" customWidth="1"/>
    <col min="11015" max="11015" width="21.125" style="68" bestFit="1" customWidth="1"/>
    <col min="11016" max="11016" width="7.875" style="68" customWidth="1"/>
    <col min="11017" max="11255" width="15.625" style="68"/>
    <col min="11256" max="11256" width="6.625" style="68" customWidth="1"/>
    <col min="11257" max="11257" width="14.875" style="68" customWidth="1"/>
    <col min="11258" max="11258" width="4.875" style="68" bestFit="1" customWidth="1"/>
    <col min="11259" max="11259" width="11.625" style="68" bestFit="1" customWidth="1"/>
    <col min="11260" max="11260" width="13.75" style="68" customWidth="1"/>
    <col min="11261" max="11261" width="39.125" style="68" customWidth="1"/>
    <col min="11262" max="11262" width="7.625" style="68" bestFit="1" customWidth="1"/>
    <col min="11263" max="11263" width="6.625" style="68" bestFit="1" customWidth="1"/>
    <col min="11264" max="11264" width="14.125" style="68" bestFit="1" customWidth="1"/>
    <col min="11265" max="11265" width="12.125" style="68" customWidth="1"/>
    <col min="11266" max="11266" width="10.125" style="68" bestFit="1" customWidth="1"/>
    <col min="11267" max="11267" width="8.125" style="68" bestFit="1" customWidth="1"/>
    <col min="11268" max="11268" width="10" style="68" bestFit="1" customWidth="1"/>
    <col min="11269" max="11269" width="11" style="68" bestFit="1" customWidth="1"/>
    <col min="11270" max="11270" width="8.125" style="68" bestFit="1" customWidth="1"/>
    <col min="11271" max="11271" width="21.125" style="68" bestFit="1" customWidth="1"/>
    <col min="11272" max="11272" width="7.875" style="68" customWidth="1"/>
    <col min="11273" max="11511" width="15.625" style="68"/>
    <col min="11512" max="11512" width="6.625" style="68" customWidth="1"/>
    <col min="11513" max="11513" width="14.875" style="68" customWidth="1"/>
    <col min="11514" max="11514" width="4.875" style="68" bestFit="1" customWidth="1"/>
    <col min="11515" max="11515" width="11.625" style="68" bestFit="1" customWidth="1"/>
    <col min="11516" max="11516" width="13.75" style="68" customWidth="1"/>
    <col min="11517" max="11517" width="39.125" style="68" customWidth="1"/>
    <col min="11518" max="11518" width="7.625" style="68" bestFit="1" customWidth="1"/>
    <col min="11519" max="11519" width="6.625" style="68" bestFit="1" customWidth="1"/>
    <col min="11520" max="11520" width="14.125" style="68" bestFit="1" customWidth="1"/>
    <col min="11521" max="11521" width="12.125" style="68" customWidth="1"/>
    <col min="11522" max="11522" width="10.125" style="68" bestFit="1" customWidth="1"/>
    <col min="11523" max="11523" width="8.125" style="68" bestFit="1" customWidth="1"/>
    <col min="11524" max="11524" width="10" style="68" bestFit="1" customWidth="1"/>
    <col min="11525" max="11525" width="11" style="68" bestFit="1" customWidth="1"/>
    <col min="11526" max="11526" width="8.125" style="68" bestFit="1" customWidth="1"/>
    <col min="11527" max="11527" width="21.125" style="68" bestFit="1" customWidth="1"/>
    <col min="11528" max="11528" width="7.875" style="68" customWidth="1"/>
    <col min="11529" max="11767" width="15.625" style="68"/>
    <col min="11768" max="11768" width="6.625" style="68" customWidth="1"/>
    <col min="11769" max="11769" width="14.875" style="68" customWidth="1"/>
    <col min="11770" max="11770" width="4.875" style="68" bestFit="1" customWidth="1"/>
    <col min="11771" max="11771" width="11.625" style="68" bestFit="1" customWidth="1"/>
    <col min="11772" max="11772" width="13.75" style="68" customWidth="1"/>
    <col min="11773" max="11773" width="39.125" style="68" customWidth="1"/>
    <col min="11774" max="11774" width="7.625" style="68" bestFit="1" customWidth="1"/>
    <col min="11775" max="11775" width="6.625" style="68" bestFit="1" customWidth="1"/>
    <col min="11776" max="11776" width="14.125" style="68" bestFit="1" customWidth="1"/>
    <col min="11777" max="11777" width="12.125" style="68" customWidth="1"/>
    <col min="11778" max="11778" width="10.125" style="68" bestFit="1" customWidth="1"/>
    <col min="11779" max="11779" width="8.125" style="68" bestFit="1" customWidth="1"/>
    <col min="11780" max="11780" width="10" style="68" bestFit="1" customWidth="1"/>
    <col min="11781" max="11781" width="11" style="68" bestFit="1" customWidth="1"/>
    <col min="11782" max="11782" width="8.125" style="68" bestFit="1" customWidth="1"/>
    <col min="11783" max="11783" width="21.125" style="68" bestFit="1" customWidth="1"/>
    <col min="11784" max="11784" width="7.875" style="68" customWidth="1"/>
    <col min="11785" max="12023" width="15.625" style="68"/>
    <col min="12024" max="12024" width="6.625" style="68" customWidth="1"/>
    <col min="12025" max="12025" width="14.875" style="68" customWidth="1"/>
    <col min="12026" max="12026" width="4.875" style="68" bestFit="1" customWidth="1"/>
    <col min="12027" max="12027" width="11.625" style="68" bestFit="1" customWidth="1"/>
    <col min="12028" max="12028" width="13.75" style="68" customWidth="1"/>
    <col min="12029" max="12029" width="39.125" style="68" customWidth="1"/>
    <col min="12030" max="12030" width="7.625" style="68" bestFit="1" customWidth="1"/>
    <col min="12031" max="12031" width="6.625" style="68" bestFit="1" customWidth="1"/>
    <col min="12032" max="12032" width="14.125" style="68" bestFit="1" customWidth="1"/>
    <col min="12033" max="12033" width="12.125" style="68" customWidth="1"/>
    <col min="12034" max="12034" width="10.125" style="68" bestFit="1" customWidth="1"/>
    <col min="12035" max="12035" width="8.125" style="68" bestFit="1" customWidth="1"/>
    <col min="12036" max="12036" width="10" style="68" bestFit="1" customWidth="1"/>
    <col min="12037" max="12037" width="11" style="68" bestFit="1" customWidth="1"/>
    <col min="12038" max="12038" width="8.125" style="68" bestFit="1" customWidth="1"/>
    <col min="12039" max="12039" width="21.125" style="68" bestFit="1" customWidth="1"/>
    <col min="12040" max="12040" width="7.875" style="68" customWidth="1"/>
    <col min="12041" max="12279" width="15.625" style="68"/>
    <col min="12280" max="12280" width="6.625" style="68" customWidth="1"/>
    <col min="12281" max="12281" width="14.875" style="68" customWidth="1"/>
    <col min="12282" max="12282" width="4.875" style="68" bestFit="1" customWidth="1"/>
    <col min="12283" max="12283" width="11.625" style="68" bestFit="1" customWidth="1"/>
    <col min="12284" max="12284" width="13.75" style="68" customWidth="1"/>
    <col min="12285" max="12285" width="39.125" style="68" customWidth="1"/>
    <col min="12286" max="12286" width="7.625" style="68" bestFit="1" customWidth="1"/>
    <col min="12287" max="12287" width="6.625" style="68" bestFit="1" customWidth="1"/>
    <col min="12288" max="12288" width="14.125" style="68" bestFit="1" customWidth="1"/>
    <col min="12289" max="12289" width="12.125" style="68" customWidth="1"/>
    <col min="12290" max="12290" width="10.125" style="68" bestFit="1" customWidth="1"/>
    <col min="12291" max="12291" width="8.125" style="68" bestFit="1" customWidth="1"/>
    <col min="12292" max="12292" width="10" style="68" bestFit="1" customWidth="1"/>
    <col min="12293" max="12293" width="11" style="68" bestFit="1" customWidth="1"/>
    <col min="12294" max="12294" width="8.125" style="68" bestFit="1" customWidth="1"/>
    <col min="12295" max="12295" width="21.125" style="68" bestFit="1" customWidth="1"/>
    <col min="12296" max="12296" width="7.875" style="68" customWidth="1"/>
    <col min="12297" max="12535" width="15.625" style="68"/>
    <col min="12536" max="12536" width="6.625" style="68" customWidth="1"/>
    <col min="12537" max="12537" width="14.875" style="68" customWidth="1"/>
    <col min="12538" max="12538" width="4.875" style="68" bestFit="1" customWidth="1"/>
    <col min="12539" max="12539" width="11.625" style="68" bestFit="1" customWidth="1"/>
    <col min="12540" max="12540" width="13.75" style="68" customWidth="1"/>
    <col min="12541" max="12541" width="39.125" style="68" customWidth="1"/>
    <col min="12542" max="12542" width="7.625" style="68" bestFit="1" customWidth="1"/>
    <col min="12543" max="12543" width="6.625" style="68" bestFit="1" customWidth="1"/>
    <col min="12544" max="12544" width="14.125" style="68" bestFit="1" customWidth="1"/>
    <col min="12545" max="12545" width="12.125" style="68" customWidth="1"/>
    <col min="12546" max="12546" width="10.125" style="68" bestFit="1" customWidth="1"/>
    <col min="12547" max="12547" width="8.125" style="68" bestFit="1" customWidth="1"/>
    <col min="12548" max="12548" width="10" style="68" bestFit="1" customWidth="1"/>
    <col min="12549" max="12549" width="11" style="68" bestFit="1" customWidth="1"/>
    <col min="12550" max="12550" width="8.125" style="68" bestFit="1" customWidth="1"/>
    <col min="12551" max="12551" width="21.125" style="68" bestFit="1" customWidth="1"/>
    <col min="12552" max="12552" width="7.875" style="68" customWidth="1"/>
    <col min="12553" max="12791" width="15.625" style="68"/>
    <col min="12792" max="12792" width="6.625" style="68" customWidth="1"/>
    <col min="12793" max="12793" width="14.875" style="68" customWidth="1"/>
    <col min="12794" max="12794" width="4.875" style="68" bestFit="1" customWidth="1"/>
    <col min="12795" max="12795" width="11.625" style="68" bestFit="1" customWidth="1"/>
    <col min="12796" max="12796" width="13.75" style="68" customWidth="1"/>
    <col min="12797" max="12797" width="39.125" style="68" customWidth="1"/>
    <col min="12798" max="12798" width="7.625" style="68" bestFit="1" customWidth="1"/>
    <col min="12799" max="12799" width="6.625" style="68" bestFit="1" customWidth="1"/>
    <col min="12800" max="12800" width="14.125" style="68" bestFit="1" customWidth="1"/>
    <col min="12801" max="12801" width="12.125" style="68" customWidth="1"/>
    <col min="12802" max="12802" width="10.125" style="68" bestFit="1" customWidth="1"/>
    <col min="12803" max="12803" width="8.125" style="68" bestFit="1" customWidth="1"/>
    <col min="12804" max="12804" width="10" style="68" bestFit="1" customWidth="1"/>
    <col min="12805" max="12805" width="11" style="68" bestFit="1" customWidth="1"/>
    <col min="12806" max="12806" width="8.125" style="68" bestFit="1" customWidth="1"/>
    <col min="12807" max="12807" width="21.125" style="68" bestFit="1" customWidth="1"/>
    <col min="12808" max="12808" width="7.875" style="68" customWidth="1"/>
    <col min="12809" max="13047" width="15.625" style="68"/>
    <col min="13048" max="13048" width="6.625" style="68" customWidth="1"/>
    <col min="13049" max="13049" width="14.875" style="68" customWidth="1"/>
    <col min="13050" max="13050" width="4.875" style="68" bestFit="1" customWidth="1"/>
    <col min="13051" max="13051" width="11.625" style="68" bestFit="1" customWidth="1"/>
    <col min="13052" max="13052" width="13.75" style="68" customWidth="1"/>
    <col min="13053" max="13053" width="39.125" style="68" customWidth="1"/>
    <col min="13054" max="13054" width="7.625" style="68" bestFit="1" customWidth="1"/>
    <col min="13055" max="13055" width="6.625" style="68" bestFit="1" customWidth="1"/>
    <col min="13056" max="13056" width="14.125" style="68" bestFit="1" customWidth="1"/>
    <col min="13057" max="13057" width="12.125" style="68" customWidth="1"/>
    <col min="13058" max="13058" width="10.125" style="68" bestFit="1" customWidth="1"/>
    <col min="13059" max="13059" width="8.125" style="68" bestFit="1" customWidth="1"/>
    <col min="13060" max="13060" width="10" style="68" bestFit="1" customWidth="1"/>
    <col min="13061" max="13061" width="11" style="68" bestFit="1" customWidth="1"/>
    <col min="13062" max="13062" width="8.125" style="68" bestFit="1" customWidth="1"/>
    <col min="13063" max="13063" width="21.125" style="68" bestFit="1" customWidth="1"/>
    <col min="13064" max="13064" width="7.875" style="68" customWidth="1"/>
    <col min="13065" max="13303" width="15.625" style="68"/>
    <col min="13304" max="13304" width="6.625" style="68" customWidth="1"/>
    <col min="13305" max="13305" width="14.875" style="68" customWidth="1"/>
    <col min="13306" max="13306" width="4.875" style="68" bestFit="1" customWidth="1"/>
    <col min="13307" max="13307" width="11.625" style="68" bestFit="1" customWidth="1"/>
    <col min="13308" max="13308" width="13.75" style="68" customWidth="1"/>
    <col min="13309" max="13309" width="39.125" style="68" customWidth="1"/>
    <col min="13310" max="13310" width="7.625" style="68" bestFit="1" customWidth="1"/>
    <col min="13311" max="13311" width="6.625" style="68" bestFit="1" customWidth="1"/>
    <col min="13312" max="13312" width="14.125" style="68" bestFit="1" customWidth="1"/>
    <col min="13313" max="13313" width="12.125" style="68" customWidth="1"/>
    <col min="13314" max="13314" width="10.125" style="68" bestFit="1" customWidth="1"/>
    <col min="13315" max="13315" width="8.125" style="68" bestFit="1" customWidth="1"/>
    <col min="13316" max="13316" width="10" style="68" bestFit="1" customWidth="1"/>
    <col min="13317" max="13317" width="11" style="68" bestFit="1" customWidth="1"/>
    <col min="13318" max="13318" width="8.125" style="68" bestFit="1" customWidth="1"/>
    <col min="13319" max="13319" width="21.125" style="68" bestFit="1" customWidth="1"/>
    <col min="13320" max="13320" width="7.875" style="68" customWidth="1"/>
    <col min="13321" max="13559" width="15.625" style="68"/>
    <col min="13560" max="13560" width="6.625" style="68" customWidth="1"/>
    <col min="13561" max="13561" width="14.875" style="68" customWidth="1"/>
    <col min="13562" max="13562" width="4.875" style="68" bestFit="1" customWidth="1"/>
    <col min="13563" max="13563" width="11.625" style="68" bestFit="1" customWidth="1"/>
    <col min="13564" max="13564" width="13.75" style="68" customWidth="1"/>
    <col min="13565" max="13565" width="39.125" style="68" customWidth="1"/>
    <col min="13566" max="13566" width="7.625" style="68" bestFit="1" customWidth="1"/>
    <col min="13567" max="13567" width="6.625" style="68" bestFit="1" customWidth="1"/>
    <col min="13568" max="13568" width="14.125" style="68" bestFit="1" customWidth="1"/>
    <col min="13569" max="13569" width="12.125" style="68" customWidth="1"/>
    <col min="13570" max="13570" width="10.125" style="68" bestFit="1" customWidth="1"/>
    <col min="13571" max="13571" width="8.125" style="68" bestFit="1" customWidth="1"/>
    <col min="13572" max="13572" width="10" style="68" bestFit="1" customWidth="1"/>
    <col min="13573" max="13573" width="11" style="68" bestFit="1" customWidth="1"/>
    <col min="13574" max="13574" width="8.125" style="68" bestFit="1" customWidth="1"/>
    <col min="13575" max="13575" width="21.125" style="68" bestFit="1" customWidth="1"/>
    <col min="13576" max="13576" width="7.875" style="68" customWidth="1"/>
    <col min="13577" max="13815" width="15.625" style="68"/>
    <col min="13816" max="13816" width="6.625" style="68" customWidth="1"/>
    <col min="13817" max="13817" width="14.875" style="68" customWidth="1"/>
    <col min="13818" max="13818" width="4.875" style="68" bestFit="1" customWidth="1"/>
    <col min="13819" max="13819" width="11.625" style="68" bestFit="1" customWidth="1"/>
    <col min="13820" max="13820" width="13.75" style="68" customWidth="1"/>
    <col min="13821" max="13821" width="39.125" style="68" customWidth="1"/>
    <col min="13822" max="13822" width="7.625" style="68" bestFit="1" customWidth="1"/>
    <col min="13823" max="13823" width="6.625" style="68" bestFit="1" customWidth="1"/>
    <col min="13824" max="13824" width="14.125" style="68" bestFit="1" customWidth="1"/>
    <col min="13825" max="13825" width="12.125" style="68" customWidth="1"/>
    <col min="13826" max="13826" width="10.125" style="68" bestFit="1" customWidth="1"/>
    <col min="13827" max="13827" width="8.125" style="68" bestFit="1" customWidth="1"/>
    <col min="13828" max="13828" width="10" style="68" bestFit="1" customWidth="1"/>
    <col min="13829" max="13829" width="11" style="68" bestFit="1" customWidth="1"/>
    <col min="13830" max="13830" width="8.125" style="68" bestFit="1" customWidth="1"/>
    <col min="13831" max="13831" width="21.125" style="68" bestFit="1" customWidth="1"/>
    <col min="13832" max="13832" width="7.875" style="68" customWidth="1"/>
    <col min="13833" max="14071" width="15.625" style="68"/>
    <col min="14072" max="14072" width="6.625" style="68" customWidth="1"/>
    <col min="14073" max="14073" width="14.875" style="68" customWidth="1"/>
    <col min="14074" max="14074" width="4.875" style="68" bestFit="1" customWidth="1"/>
    <col min="14075" max="14075" width="11.625" style="68" bestFit="1" customWidth="1"/>
    <col min="14076" max="14076" width="13.75" style="68" customWidth="1"/>
    <col min="14077" max="14077" width="39.125" style="68" customWidth="1"/>
    <col min="14078" max="14078" width="7.625" style="68" bestFit="1" customWidth="1"/>
    <col min="14079" max="14079" width="6.625" style="68" bestFit="1" customWidth="1"/>
    <col min="14080" max="14080" width="14.125" style="68" bestFit="1" customWidth="1"/>
    <col min="14081" max="14081" width="12.125" style="68" customWidth="1"/>
    <col min="14082" max="14082" width="10.125" style="68" bestFit="1" customWidth="1"/>
    <col min="14083" max="14083" width="8.125" style="68" bestFit="1" customWidth="1"/>
    <col min="14084" max="14084" width="10" style="68" bestFit="1" customWidth="1"/>
    <col min="14085" max="14085" width="11" style="68" bestFit="1" customWidth="1"/>
    <col min="14086" max="14086" width="8.125" style="68" bestFit="1" customWidth="1"/>
    <col min="14087" max="14087" width="21.125" style="68" bestFit="1" customWidth="1"/>
    <col min="14088" max="14088" width="7.875" style="68" customWidth="1"/>
    <col min="14089" max="14327" width="15.625" style="68"/>
    <col min="14328" max="14328" width="6.625" style="68" customWidth="1"/>
    <col min="14329" max="14329" width="14.875" style="68" customWidth="1"/>
    <col min="14330" max="14330" width="4.875" style="68" bestFit="1" customWidth="1"/>
    <col min="14331" max="14331" width="11.625" style="68" bestFit="1" customWidth="1"/>
    <col min="14332" max="14332" width="13.75" style="68" customWidth="1"/>
    <col min="14333" max="14333" width="39.125" style="68" customWidth="1"/>
    <col min="14334" max="14334" width="7.625" style="68" bestFit="1" customWidth="1"/>
    <col min="14335" max="14335" width="6.625" style="68" bestFit="1" customWidth="1"/>
    <col min="14336" max="14336" width="14.125" style="68" bestFit="1" customWidth="1"/>
    <col min="14337" max="14337" width="12.125" style="68" customWidth="1"/>
    <col min="14338" max="14338" width="10.125" style="68" bestFit="1" customWidth="1"/>
    <col min="14339" max="14339" width="8.125" style="68" bestFit="1" customWidth="1"/>
    <col min="14340" max="14340" width="10" style="68" bestFit="1" customWidth="1"/>
    <col min="14341" max="14341" width="11" style="68" bestFit="1" customWidth="1"/>
    <col min="14342" max="14342" width="8.125" style="68" bestFit="1" customWidth="1"/>
    <col min="14343" max="14343" width="21.125" style="68" bestFit="1" customWidth="1"/>
    <col min="14344" max="14344" width="7.875" style="68" customWidth="1"/>
    <col min="14345" max="14583" width="15.625" style="68"/>
    <col min="14584" max="14584" width="6.625" style="68" customWidth="1"/>
    <col min="14585" max="14585" width="14.875" style="68" customWidth="1"/>
    <col min="14586" max="14586" width="4.875" style="68" bestFit="1" customWidth="1"/>
    <col min="14587" max="14587" width="11.625" style="68" bestFit="1" customWidth="1"/>
    <col min="14588" max="14588" width="13.75" style="68" customWidth="1"/>
    <col min="14589" max="14589" width="39.125" style="68" customWidth="1"/>
    <col min="14590" max="14590" width="7.625" style="68" bestFit="1" customWidth="1"/>
    <col min="14591" max="14591" width="6.625" style="68" bestFit="1" customWidth="1"/>
    <col min="14592" max="14592" width="14.125" style="68" bestFit="1" customWidth="1"/>
    <col min="14593" max="14593" width="12.125" style="68" customWidth="1"/>
    <col min="14594" max="14594" width="10.125" style="68" bestFit="1" customWidth="1"/>
    <col min="14595" max="14595" width="8.125" style="68" bestFit="1" customWidth="1"/>
    <col min="14596" max="14596" width="10" style="68" bestFit="1" customWidth="1"/>
    <col min="14597" max="14597" width="11" style="68" bestFit="1" customWidth="1"/>
    <col min="14598" max="14598" width="8.125" style="68" bestFit="1" customWidth="1"/>
    <col min="14599" max="14599" width="21.125" style="68" bestFit="1" customWidth="1"/>
    <col min="14600" max="14600" width="7.875" style="68" customWidth="1"/>
    <col min="14601" max="14839" width="15.625" style="68"/>
    <col min="14840" max="14840" width="6.625" style="68" customWidth="1"/>
    <col min="14841" max="14841" width="14.875" style="68" customWidth="1"/>
    <col min="14842" max="14842" width="4.875" style="68" bestFit="1" customWidth="1"/>
    <col min="14843" max="14843" width="11.625" style="68" bestFit="1" customWidth="1"/>
    <col min="14844" max="14844" width="13.75" style="68" customWidth="1"/>
    <col min="14845" max="14845" width="39.125" style="68" customWidth="1"/>
    <col min="14846" max="14846" width="7.625" style="68" bestFit="1" customWidth="1"/>
    <col min="14847" max="14847" width="6.625" style="68" bestFit="1" customWidth="1"/>
    <col min="14848" max="14848" width="14.125" style="68" bestFit="1" customWidth="1"/>
    <col min="14849" max="14849" width="12.125" style="68" customWidth="1"/>
    <col min="14850" max="14850" width="10.125" style="68" bestFit="1" customWidth="1"/>
    <col min="14851" max="14851" width="8.125" style="68" bestFit="1" customWidth="1"/>
    <col min="14852" max="14852" width="10" style="68" bestFit="1" customWidth="1"/>
    <col min="14853" max="14853" width="11" style="68" bestFit="1" customWidth="1"/>
    <col min="14854" max="14854" width="8.125" style="68" bestFit="1" customWidth="1"/>
    <col min="14855" max="14855" width="21.125" style="68" bestFit="1" customWidth="1"/>
    <col min="14856" max="14856" width="7.875" style="68" customWidth="1"/>
    <col min="14857" max="15095" width="15.625" style="68"/>
    <col min="15096" max="15096" width="6.625" style="68" customWidth="1"/>
    <col min="15097" max="15097" width="14.875" style="68" customWidth="1"/>
    <col min="15098" max="15098" width="4.875" style="68" bestFit="1" customWidth="1"/>
    <col min="15099" max="15099" width="11.625" style="68" bestFit="1" customWidth="1"/>
    <col min="15100" max="15100" width="13.75" style="68" customWidth="1"/>
    <col min="15101" max="15101" width="39.125" style="68" customWidth="1"/>
    <col min="15102" max="15102" width="7.625" style="68" bestFit="1" customWidth="1"/>
    <col min="15103" max="15103" width="6.625" style="68" bestFit="1" customWidth="1"/>
    <col min="15104" max="15104" width="14.125" style="68" bestFit="1" customWidth="1"/>
    <col min="15105" max="15105" width="12.125" style="68" customWidth="1"/>
    <col min="15106" max="15106" width="10.125" style="68" bestFit="1" customWidth="1"/>
    <col min="15107" max="15107" width="8.125" style="68" bestFit="1" customWidth="1"/>
    <col min="15108" max="15108" width="10" style="68" bestFit="1" customWidth="1"/>
    <col min="15109" max="15109" width="11" style="68" bestFit="1" customWidth="1"/>
    <col min="15110" max="15110" width="8.125" style="68" bestFit="1" customWidth="1"/>
    <col min="15111" max="15111" width="21.125" style="68" bestFit="1" customWidth="1"/>
    <col min="15112" max="15112" width="7.875" style="68" customWidth="1"/>
    <col min="15113" max="15351" width="15.625" style="68"/>
    <col min="15352" max="15352" width="6.625" style="68" customWidth="1"/>
    <col min="15353" max="15353" width="14.875" style="68" customWidth="1"/>
    <col min="15354" max="15354" width="4.875" style="68" bestFit="1" customWidth="1"/>
    <col min="15355" max="15355" width="11.625" style="68" bestFit="1" customWidth="1"/>
    <col min="15356" max="15356" width="13.75" style="68" customWidth="1"/>
    <col min="15357" max="15357" width="39.125" style="68" customWidth="1"/>
    <col min="15358" max="15358" width="7.625" style="68" bestFit="1" customWidth="1"/>
    <col min="15359" max="15359" width="6.625" style="68" bestFit="1" customWidth="1"/>
    <col min="15360" max="15360" width="14.125" style="68" bestFit="1" customWidth="1"/>
    <col min="15361" max="15361" width="12.125" style="68" customWidth="1"/>
    <col min="15362" max="15362" width="10.125" style="68" bestFit="1" customWidth="1"/>
    <col min="15363" max="15363" width="8.125" style="68" bestFit="1" customWidth="1"/>
    <col min="15364" max="15364" width="10" style="68" bestFit="1" customWidth="1"/>
    <col min="15365" max="15365" width="11" style="68" bestFit="1" customWidth="1"/>
    <col min="15366" max="15366" width="8.125" style="68" bestFit="1" customWidth="1"/>
    <col min="15367" max="15367" width="21.125" style="68" bestFit="1" customWidth="1"/>
    <col min="15368" max="15368" width="7.875" style="68" customWidth="1"/>
    <col min="15369" max="15607" width="15.625" style="68"/>
    <col min="15608" max="15608" width="6.625" style="68" customWidth="1"/>
    <col min="15609" max="15609" width="14.875" style="68" customWidth="1"/>
    <col min="15610" max="15610" width="4.875" style="68" bestFit="1" customWidth="1"/>
    <col min="15611" max="15611" width="11.625" style="68" bestFit="1" customWidth="1"/>
    <col min="15612" max="15612" width="13.75" style="68" customWidth="1"/>
    <col min="15613" max="15613" width="39.125" style="68" customWidth="1"/>
    <col min="15614" max="15614" width="7.625" style="68" bestFit="1" customWidth="1"/>
    <col min="15615" max="15615" width="6.625" style="68" bestFit="1" customWidth="1"/>
    <col min="15616" max="15616" width="14.125" style="68" bestFit="1" customWidth="1"/>
    <col min="15617" max="15617" width="12.125" style="68" customWidth="1"/>
    <col min="15618" max="15618" width="10.125" style="68" bestFit="1" customWidth="1"/>
    <col min="15619" max="15619" width="8.125" style="68" bestFit="1" customWidth="1"/>
    <col min="15620" max="15620" width="10" style="68" bestFit="1" customWidth="1"/>
    <col min="15621" max="15621" width="11" style="68" bestFit="1" customWidth="1"/>
    <col min="15622" max="15622" width="8.125" style="68" bestFit="1" customWidth="1"/>
    <col min="15623" max="15623" width="21.125" style="68" bestFit="1" customWidth="1"/>
    <col min="15624" max="15624" width="7.875" style="68" customWidth="1"/>
    <col min="15625" max="15863" width="15.625" style="68"/>
    <col min="15864" max="15864" width="6.625" style="68" customWidth="1"/>
    <col min="15865" max="15865" width="14.875" style="68" customWidth="1"/>
    <col min="15866" max="15866" width="4.875" style="68" bestFit="1" customWidth="1"/>
    <col min="15867" max="15867" width="11.625" style="68" bestFit="1" customWidth="1"/>
    <col min="15868" max="15868" width="13.75" style="68" customWidth="1"/>
    <col min="15869" max="15869" width="39.125" style="68" customWidth="1"/>
    <col min="15870" max="15870" width="7.625" style="68" bestFit="1" customWidth="1"/>
    <col min="15871" max="15871" width="6.625" style="68" bestFit="1" customWidth="1"/>
    <col min="15872" max="15872" width="14.125" style="68" bestFit="1" customWidth="1"/>
    <col min="15873" max="15873" width="12.125" style="68" customWidth="1"/>
    <col min="15874" max="15874" width="10.125" style="68" bestFit="1" customWidth="1"/>
    <col min="15875" max="15875" width="8.125" style="68" bestFit="1" customWidth="1"/>
    <col min="15876" max="15876" width="10" style="68" bestFit="1" customWidth="1"/>
    <col min="15877" max="15877" width="11" style="68" bestFit="1" customWidth="1"/>
    <col min="15878" max="15878" width="8.125" style="68" bestFit="1" customWidth="1"/>
    <col min="15879" max="15879" width="21.125" style="68" bestFit="1" customWidth="1"/>
    <col min="15880" max="15880" width="7.875" style="68" customWidth="1"/>
    <col min="15881" max="16119" width="15.625" style="68"/>
    <col min="16120" max="16120" width="6.625" style="68" customWidth="1"/>
    <col min="16121" max="16121" width="14.875" style="68" customWidth="1"/>
    <col min="16122" max="16122" width="4.875" style="68" bestFit="1" customWidth="1"/>
    <col min="16123" max="16123" width="11.625" style="68" bestFit="1" customWidth="1"/>
    <col min="16124" max="16124" width="13.75" style="68" customWidth="1"/>
    <col min="16125" max="16125" width="39.125" style="68" customWidth="1"/>
    <col min="16126" max="16126" width="7.625" style="68" bestFit="1" customWidth="1"/>
    <col min="16127" max="16127" width="6.625" style="68" bestFit="1" customWidth="1"/>
    <col min="16128" max="16128" width="14.125" style="68" bestFit="1" customWidth="1"/>
    <col min="16129" max="16129" width="12.125" style="68" customWidth="1"/>
    <col min="16130" max="16130" width="10.125" style="68" bestFit="1" customWidth="1"/>
    <col min="16131" max="16131" width="8.125" style="68" bestFit="1" customWidth="1"/>
    <col min="16132" max="16132" width="10" style="68" bestFit="1" customWidth="1"/>
    <col min="16133" max="16133" width="11" style="68" bestFit="1" customWidth="1"/>
    <col min="16134" max="16134" width="8.125" style="68" bestFit="1" customWidth="1"/>
    <col min="16135" max="16135" width="21.125" style="68" bestFit="1" customWidth="1"/>
    <col min="16136" max="16136" width="7.875" style="68" customWidth="1"/>
    <col min="16137" max="16384" width="15.625" style="68"/>
  </cols>
  <sheetData>
    <row r="1" spans="1:10" ht="23.25" customHeight="1" x14ac:dyDescent="0.35">
      <c r="J1" s="340" t="s">
        <v>732</v>
      </c>
    </row>
    <row r="2" spans="1:10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  <c r="J2" s="862"/>
    </row>
    <row r="3" spans="1:10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  <c r="J3" s="862"/>
    </row>
    <row r="4" spans="1:10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  <c r="J4" s="862"/>
    </row>
    <row r="5" spans="1:10" ht="23.25" customHeight="1" x14ac:dyDescent="0.35">
      <c r="A5" s="340"/>
      <c r="B5" s="340"/>
      <c r="C5" s="340"/>
      <c r="D5" s="340"/>
      <c r="E5" s="340"/>
      <c r="F5" s="340"/>
      <c r="G5" s="340"/>
      <c r="H5" s="340"/>
      <c r="I5" s="341"/>
    </row>
    <row r="6" spans="1:10" ht="23.25" customHeight="1" x14ac:dyDescent="0.35">
      <c r="A6" s="72" t="s">
        <v>733</v>
      </c>
      <c r="B6" s="72"/>
      <c r="C6" s="72"/>
    </row>
    <row r="7" spans="1:10" x14ac:dyDescent="0.35">
      <c r="A7" s="847" t="s">
        <v>481</v>
      </c>
      <c r="B7" s="847" t="s">
        <v>421</v>
      </c>
      <c r="C7" s="847" t="s">
        <v>734</v>
      </c>
      <c r="D7" s="847" t="s">
        <v>555</v>
      </c>
      <c r="E7" s="852" t="s">
        <v>509</v>
      </c>
      <c r="F7" s="852" t="s">
        <v>528</v>
      </c>
      <c r="G7" s="867" t="s">
        <v>512</v>
      </c>
      <c r="H7" s="867" t="s">
        <v>513</v>
      </c>
      <c r="I7" s="852" t="s">
        <v>557</v>
      </c>
      <c r="J7" s="879" t="s">
        <v>500</v>
      </c>
    </row>
    <row r="8" spans="1:10" x14ac:dyDescent="0.35">
      <c r="A8" s="848"/>
      <c r="B8" s="848"/>
      <c r="C8" s="848"/>
      <c r="D8" s="848"/>
      <c r="E8" s="853"/>
      <c r="F8" s="853"/>
      <c r="G8" s="868"/>
      <c r="H8" s="868"/>
      <c r="I8" s="853"/>
      <c r="J8" s="880"/>
    </row>
    <row r="9" spans="1:10" ht="23.25" customHeight="1" x14ac:dyDescent="0.35">
      <c r="A9" s="389">
        <v>1</v>
      </c>
      <c r="B9" s="395" t="s">
        <v>538</v>
      </c>
      <c r="C9" s="445" t="s">
        <v>735</v>
      </c>
      <c r="D9" s="446">
        <v>100000376891</v>
      </c>
      <c r="E9" s="447" t="s">
        <v>585</v>
      </c>
      <c r="F9" s="448">
        <v>2</v>
      </c>
      <c r="G9" s="449">
        <v>107000</v>
      </c>
      <c r="H9" s="449">
        <v>214000</v>
      </c>
      <c r="I9" s="450" t="s">
        <v>573</v>
      </c>
      <c r="J9" s="342" t="s">
        <v>501</v>
      </c>
    </row>
    <row r="10" spans="1:10" ht="23.25" customHeight="1" x14ac:dyDescent="0.35">
      <c r="A10" s="451"/>
      <c r="B10" s="451"/>
      <c r="C10" s="445" t="s">
        <v>735</v>
      </c>
      <c r="D10" s="446">
        <v>100000377545</v>
      </c>
      <c r="E10" s="447" t="s">
        <v>592</v>
      </c>
      <c r="F10" s="448">
        <v>2</v>
      </c>
      <c r="G10" s="449">
        <v>11400</v>
      </c>
      <c r="H10" s="449">
        <v>22800</v>
      </c>
      <c r="I10" s="450" t="s">
        <v>573</v>
      </c>
      <c r="J10" s="347" t="s">
        <v>501</v>
      </c>
    </row>
    <row r="11" spans="1:10" ht="23.25" customHeight="1" x14ac:dyDescent="0.35">
      <c r="A11" s="451"/>
      <c r="B11" s="451"/>
      <c r="C11" s="445" t="s">
        <v>735</v>
      </c>
      <c r="D11" s="446">
        <v>100000379005</v>
      </c>
      <c r="E11" s="447" t="s">
        <v>597</v>
      </c>
      <c r="F11" s="448">
        <v>2</v>
      </c>
      <c r="G11" s="449">
        <v>40500</v>
      </c>
      <c r="H11" s="449">
        <v>81000</v>
      </c>
      <c r="I11" s="450" t="s">
        <v>573</v>
      </c>
      <c r="J11" s="347" t="s">
        <v>501</v>
      </c>
    </row>
    <row r="12" spans="1:10" ht="23.25" customHeight="1" x14ac:dyDescent="0.35">
      <c r="A12" s="445"/>
      <c r="B12" s="445"/>
      <c r="C12" s="445" t="s">
        <v>735</v>
      </c>
      <c r="D12" s="452">
        <v>100000377581</v>
      </c>
      <c r="E12" s="447" t="s">
        <v>610</v>
      </c>
      <c r="F12" s="448">
        <v>2</v>
      </c>
      <c r="G12" s="449">
        <v>19500</v>
      </c>
      <c r="H12" s="449">
        <v>39000</v>
      </c>
      <c r="I12" s="450" t="s">
        <v>573</v>
      </c>
      <c r="J12" s="347" t="s">
        <v>501</v>
      </c>
    </row>
    <row r="13" spans="1:10" ht="23.25" customHeight="1" x14ac:dyDescent="0.35">
      <c r="A13" s="451"/>
      <c r="B13" s="451"/>
      <c r="C13" s="445" t="s">
        <v>735</v>
      </c>
      <c r="D13" s="446">
        <v>100000377125</v>
      </c>
      <c r="E13" s="447" t="s">
        <v>584</v>
      </c>
      <c r="F13" s="448">
        <v>2</v>
      </c>
      <c r="G13" s="449">
        <v>20900</v>
      </c>
      <c r="H13" s="449">
        <v>41800</v>
      </c>
      <c r="I13" s="450" t="s">
        <v>573</v>
      </c>
      <c r="J13" s="347" t="s">
        <v>501</v>
      </c>
    </row>
    <row r="14" spans="1:10" ht="23.25" customHeight="1" x14ac:dyDescent="0.35">
      <c r="A14" s="453"/>
      <c r="B14" s="453"/>
      <c r="C14" s="445" t="s">
        <v>735</v>
      </c>
      <c r="D14" s="452">
        <v>100000377720</v>
      </c>
      <c r="E14" s="447" t="s">
        <v>628</v>
      </c>
      <c r="F14" s="448">
        <v>2</v>
      </c>
      <c r="G14" s="449">
        <v>8600</v>
      </c>
      <c r="H14" s="449">
        <v>17200</v>
      </c>
      <c r="I14" s="450" t="s">
        <v>573</v>
      </c>
      <c r="J14" s="347" t="s">
        <v>501</v>
      </c>
    </row>
    <row r="15" spans="1:10" ht="23.25" customHeight="1" x14ac:dyDescent="0.35">
      <c r="A15" s="451"/>
      <c r="B15" s="451"/>
      <c r="C15" s="445" t="s">
        <v>735</v>
      </c>
      <c r="D15" s="446">
        <v>100000377721</v>
      </c>
      <c r="E15" s="447" t="s">
        <v>628</v>
      </c>
      <c r="F15" s="448">
        <v>2</v>
      </c>
      <c r="G15" s="449">
        <v>8600</v>
      </c>
      <c r="H15" s="449">
        <v>17200</v>
      </c>
      <c r="I15" s="450" t="s">
        <v>573</v>
      </c>
      <c r="J15" s="347" t="s">
        <v>501</v>
      </c>
    </row>
    <row r="16" spans="1:10" ht="23.25" customHeight="1" x14ac:dyDescent="0.35">
      <c r="A16" s="347"/>
      <c r="B16" s="347"/>
      <c r="C16" s="347" t="s">
        <v>736</v>
      </c>
      <c r="D16" s="349">
        <v>100000375535</v>
      </c>
      <c r="E16" s="380" t="s">
        <v>737</v>
      </c>
      <c r="F16" s="454">
        <v>12</v>
      </c>
      <c r="G16" s="455">
        <v>782063</v>
      </c>
      <c r="H16" s="455">
        <v>9384756</v>
      </c>
      <c r="I16" s="384" t="s">
        <v>738</v>
      </c>
      <c r="J16" s="347" t="s">
        <v>501</v>
      </c>
    </row>
    <row r="17" spans="1:10" ht="23.25" customHeight="1" x14ac:dyDescent="0.35">
      <c r="A17" s="404">
        <v>2</v>
      </c>
      <c r="B17" s="406" t="s">
        <v>542</v>
      </c>
      <c r="C17" s="404" t="s">
        <v>736</v>
      </c>
      <c r="D17" s="456">
        <v>100000376784</v>
      </c>
      <c r="E17" s="406" t="s">
        <v>739</v>
      </c>
      <c r="F17" s="407">
        <v>22</v>
      </c>
      <c r="G17" s="408">
        <v>782063</v>
      </c>
      <c r="H17" s="409">
        <v>17205386</v>
      </c>
      <c r="I17" s="410" t="s">
        <v>740</v>
      </c>
      <c r="J17" s="385" t="s">
        <v>503</v>
      </c>
    </row>
    <row r="18" spans="1:10" ht="23.25" customHeight="1" x14ac:dyDescent="0.35">
      <c r="A18" s="445"/>
      <c r="B18" s="445"/>
      <c r="C18" s="451" t="s">
        <v>736</v>
      </c>
      <c r="D18" s="452">
        <v>100000375525</v>
      </c>
      <c r="E18" s="457" t="s">
        <v>741</v>
      </c>
      <c r="F18" s="445">
        <v>12</v>
      </c>
      <c r="G18" s="458">
        <v>1060000</v>
      </c>
      <c r="H18" s="459">
        <v>12720000</v>
      </c>
      <c r="I18" s="450" t="s">
        <v>738</v>
      </c>
      <c r="J18" s="385" t="s">
        <v>503</v>
      </c>
    </row>
    <row r="19" spans="1:10" ht="23.25" customHeight="1" x14ac:dyDescent="0.35">
      <c r="A19" s="451"/>
      <c r="B19" s="451"/>
      <c r="C19" s="451" t="s">
        <v>736</v>
      </c>
      <c r="D19" s="446">
        <v>100000376645</v>
      </c>
      <c r="E19" s="447" t="s">
        <v>742</v>
      </c>
      <c r="F19" s="445">
        <v>68</v>
      </c>
      <c r="G19" s="458">
        <v>74900</v>
      </c>
      <c r="H19" s="459">
        <v>5093200</v>
      </c>
      <c r="I19" s="450" t="s">
        <v>743</v>
      </c>
      <c r="J19" s="385" t="s">
        <v>503</v>
      </c>
    </row>
    <row r="20" spans="1:10" ht="23.25" customHeight="1" x14ac:dyDescent="0.35">
      <c r="A20" s="445"/>
      <c r="B20" s="445"/>
      <c r="C20" s="451" t="s">
        <v>736</v>
      </c>
      <c r="D20" s="452">
        <v>100000376327</v>
      </c>
      <c r="E20" s="457" t="s">
        <v>744</v>
      </c>
      <c r="F20" s="445">
        <v>272</v>
      </c>
      <c r="G20" s="458">
        <v>11754.264705882353</v>
      </c>
      <c r="H20" s="459">
        <v>3197160</v>
      </c>
      <c r="I20" s="450" t="s">
        <v>745</v>
      </c>
      <c r="J20" s="385" t="s">
        <v>503</v>
      </c>
    </row>
    <row r="21" spans="1:10" ht="23.25" customHeight="1" x14ac:dyDescent="0.35">
      <c r="A21" s="451"/>
      <c r="B21" s="451"/>
      <c r="C21" s="451" t="s">
        <v>736</v>
      </c>
      <c r="D21" s="446">
        <v>100000379100</v>
      </c>
      <c r="E21" s="447" t="s">
        <v>746</v>
      </c>
      <c r="F21" s="445">
        <v>2</v>
      </c>
      <c r="G21" s="458">
        <v>1097000</v>
      </c>
      <c r="H21" s="459">
        <v>2194000</v>
      </c>
      <c r="I21" s="450" t="s">
        <v>747</v>
      </c>
      <c r="J21" s="385" t="s">
        <v>503</v>
      </c>
    </row>
    <row r="22" spans="1:10" ht="23.25" customHeight="1" x14ac:dyDescent="0.35">
      <c r="A22" s="451"/>
      <c r="B22" s="451"/>
      <c r="C22" s="451" t="s">
        <v>736</v>
      </c>
      <c r="D22" s="446">
        <v>100000376658</v>
      </c>
      <c r="E22" s="447" t="s">
        <v>748</v>
      </c>
      <c r="F22" s="445">
        <v>14</v>
      </c>
      <c r="G22" s="458">
        <v>119947</v>
      </c>
      <c r="H22" s="459">
        <v>1679258</v>
      </c>
      <c r="I22" s="450" t="s">
        <v>743</v>
      </c>
      <c r="J22" s="385" t="s">
        <v>503</v>
      </c>
    </row>
    <row r="23" spans="1:10" ht="23.25" customHeight="1" x14ac:dyDescent="0.35">
      <c r="A23" s="451"/>
      <c r="B23" s="451"/>
      <c r="C23" s="451" t="s">
        <v>736</v>
      </c>
      <c r="D23" s="446">
        <v>100000376778</v>
      </c>
      <c r="E23" s="447" t="s">
        <v>749</v>
      </c>
      <c r="F23" s="445">
        <v>9</v>
      </c>
      <c r="G23" s="458">
        <v>119947</v>
      </c>
      <c r="H23" s="459">
        <v>1079523</v>
      </c>
      <c r="I23" s="450" t="s">
        <v>740</v>
      </c>
      <c r="J23" s="385" t="s">
        <v>503</v>
      </c>
    </row>
    <row r="24" spans="1:10" ht="23.25" customHeight="1" x14ac:dyDescent="0.35">
      <c r="A24" s="451"/>
      <c r="B24" s="451"/>
      <c r="C24" s="451" t="s">
        <v>736</v>
      </c>
      <c r="D24" s="446">
        <v>100000376328</v>
      </c>
      <c r="E24" s="447" t="s">
        <v>750</v>
      </c>
      <c r="F24" s="445">
        <v>20</v>
      </c>
      <c r="G24" s="458">
        <v>44405</v>
      </c>
      <c r="H24" s="459">
        <v>888100</v>
      </c>
      <c r="I24" s="450" t="s">
        <v>745</v>
      </c>
      <c r="J24" s="385" t="s">
        <v>503</v>
      </c>
    </row>
    <row r="25" spans="1:10" ht="23.25" customHeight="1" x14ac:dyDescent="0.35">
      <c r="A25" s="347"/>
      <c r="B25" s="347"/>
      <c r="C25" s="347" t="s">
        <v>751</v>
      </c>
      <c r="D25" s="349">
        <v>100000380782</v>
      </c>
      <c r="E25" s="380" t="s">
        <v>752</v>
      </c>
      <c r="F25" s="389">
        <v>256</v>
      </c>
      <c r="G25" s="390">
        <v>12102.8</v>
      </c>
      <c r="H25" s="381">
        <v>3098316.7999999998</v>
      </c>
      <c r="I25" s="384" t="s">
        <v>567</v>
      </c>
      <c r="J25" s="385" t="s">
        <v>503</v>
      </c>
    </row>
    <row r="26" spans="1:10" ht="23.25" customHeight="1" x14ac:dyDescent="0.35">
      <c r="A26" s="451"/>
      <c r="B26" s="447"/>
      <c r="C26" s="347" t="s">
        <v>751</v>
      </c>
      <c r="D26" s="460">
        <v>100000380078</v>
      </c>
      <c r="E26" s="388" t="s">
        <v>753</v>
      </c>
      <c r="F26" s="389">
        <v>4</v>
      </c>
      <c r="G26" s="390">
        <v>294500</v>
      </c>
      <c r="H26" s="381">
        <v>1178000</v>
      </c>
      <c r="I26" s="384" t="s">
        <v>567</v>
      </c>
      <c r="J26" s="385" t="s">
        <v>503</v>
      </c>
    </row>
    <row r="27" spans="1:10" ht="23.25" customHeight="1" x14ac:dyDescent="0.35">
      <c r="A27" s="445"/>
      <c r="B27" s="445"/>
      <c r="C27" s="451" t="s">
        <v>751</v>
      </c>
      <c r="D27" s="452">
        <v>100000379702</v>
      </c>
      <c r="E27" s="457" t="s">
        <v>754</v>
      </c>
      <c r="F27" s="445">
        <v>40</v>
      </c>
      <c r="G27" s="458">
        <v>21500</v>
      </c>
      <c r="H27" s="459">
        <v>860000</v>
      </c>
      <c r="I27" s="450" t="s">
        <v>567</v>
      </c>
      <c r="J27" s="385" t="s">
        <v>503</v>
      </c>
    </row>
    <row r="28" spans="1:10" ht="23.25" customHeight="1" x14ac:dyDescent="0.35">
      <c r="A28" s="400"/>
      <c r="B28" s="400"/>
      <c r="C28" s="354" t="s">
        <v>751</v>
      </c>
      <c r="D28" s="461">
        <v>100000379083</v>
      </c>
      <c r="E28" s="402" t="s">
        <v>755</v>
      </c>
      <c r="F28" s="400">
        <v>694</v>
      </c>
      <c r="G28" s="403">
        <v>15760</v>
      </c>
      <c r="H28" s="372">
        <v>10937440</v>
      </c>
      <c r="I28" s="375" t="s">
        <v>567</v>
      </c>
      <c r="J28" s="376" t="s">
        <v>503</v>
      </c>
    </row>
    <row r="30" spans="1:10" x14ac:dyDescent="0.35">
      <c r="A30" s="10"/>
      <c r="B30" s="10"/>
      <c r="C30" s="10"/>
      <c r="D30" s="428"/>
      <c r="F30" s="340"/>
      <c r="G30" s="429"/>
      <c r="H30" s="430"/>
      <c r="I30" s="432"/>
    </row>
    <row r="31" spans="1:10" x14ac:dyDescent="0.35">
      <c r="A31" s="10"/>
      <c r="B31" s="10"/>
      <c r="C31" s="10"/>
      <c r="D31" s="428"/>
      <c r="F31" s="340"/>
      <c r="G31" s="429"/>
      <c r="H31" s="430"/>
      <c r="I31" s="432"/>
    </row>
    <row r="32" spans="1:10" x14ac:dyDescent="0.35">
      <c r="A32" s="10"/>
      <c r="B32" s="10"/>
      <c r="C32" s="10"/>
      <c r="D32" s="428"/>
      <c r="F32" s="340"/>
      <c r="G32" s="429"/>
      <c r="H32" s="430"/>
      <c r="I32" s="432"/>
    </row>
  </sheetData>
  <mergeCells count="13">
    <mergeCell ref="H7:H8"/>
    <mergeCell ref="I7:I8"/>
    <mergeCell ref="J7:J8"/>
    <mergeCell ref="A2:J2"/>
    <mergeCell ref="A3:J3"/>
    <mergeCell ref="A4:J4"/>
    <mergeCell ref="A7:A8"/>
    <mergeCell ref="B7:B8"/>
    <mergeCell ref="C7:C8"/>
    <mergeCell ref="D7:D8"/>
    <mergeCell ref="E7:E8"/>
    <mergeCell ref="F7:F8"/>
    <mergeCell ref="G7:G8"/>
  </mergeCells>
  <pageMargins left="0.47244094488188981" right="0.27559055118110237" top="0.39370078740157483" bottom="0.3937007874015748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2"/>
  <sheetViews>
    <sheetView topLeftCell="A22" zoomScaleNormal="100" zoomScaleSheetLayoutView="90" workbookViewId="0">
      <selection activeCell="K31" sqref="K31"/>
    </sheetView>
  </sheetViews>
  <sheetFormatPr defaultColWidth="15.625" defaultRowHeight="21" x14ac:dyDescent="0.35"/>
  <cols>
    <col min="1" max="1" width="5.75" style="68" customWidth="1"/>
    <col min="2" max="2" width="13.625" style="68" customWidth="1"/>
    <col min="3" max="3" width="12" style="68" customWidth="1"/>
    <col min="4" max="4" width="11.125" style="68" hidden="1" customWidth="1"/>
    <col min="5" max="5" width="44.125" style="360" customWidth="1"/>
    <col min="6" max="6" width="8.75" style="68" bestFit="1" customWidth="1"/>
    <col min="7" max="7" width="7.125" style="68" bestFit="1" customWidth="1"/>
    <col min="8" max="8" width="14" style="340" customWidth="1"/>
    <col min="9" max="9" width="17.75" style="68" customWidth="1"/>
    <col min="10" max="10" width="19.625" style="68" customWidth="1"/>
    <col min="11" max="244" width="15.625" style="68"/>
    <col min="245" max="245" width="6.625" style="68" customWidth="1"/>
    <col min="246" max="246" width="14.875" style="68" customWidth="1"/>
    <col min="247" max="247" width="4.875" style="68" bestFit="1" customWidth="1"/>
    <col min="248" max="248" width="10.875" style="68" bestFit="1" customWidth="1"/>
    <col min="249" max="249" width="11.125" style="68" bestFit="1" customWidth="1"/>
    <col min="250" max="250" width="33" style="68" customWidth="1"/>
    <col min="251" max="251" width="7.625" style="68" bestFit="1" customWidth="1"/>
    <col min="252" max="252" width="6.625" style="68" bestFit="1" customWidth="1"/>
    <col min="253" max="253" width="16.125" style="68" bestFit="1" customWidth="1"/>
    <col min="254" max="254" width="11.625" style="68" bestFit="1" customWidth="1"/>
    <col min="255" max="255" width="10.125" style="68" bestFit="1" customWidth="1"/>
    <col min="256" max="256" width="8.125" style="68" bestFit="1" customWidth="1"/>
    <col min="257" max="257" width="10.125" style="68" bestFit="1" customWidth="1"/>
    <col min="258" max="258" width="10.375" style="68" bestFit="1" customWidth="1"/>
    <col min="259" max="259" width="8.125" style="68" bestFit="1" customWidth="1"/>
    <col min="260" max="500" width="15.625" style="68"/>
    <col min="501" max="501" width="6.625" style="68" customWidth="1"/>
    <col min="502" max="502" width="14.875" style="68" customWidth="1"/>
    <col min="503" max="503" width="4.875" style="68" bestFit="1" customWidth="1"/>
    <col min="504" max="504" width="10.875" style="68" bestFit="1" customWidth="1"/>
    <col min="505" max="505" width="11.125" style="68" bestFit="1" customWidth="1"/>
    <col min="506" max="506" width="33" style="68" customWidth="1"/>
    <col min="507" max="507" width="7.625" style="68" bestFit="1" customWidth="1"/>
    <col min="508" max="508" width="6.625" style="68" bestFit="1" customWidth="1"/>
    <col min="509" max="509" width="16.125" style="68" bestFit="1" customWidth="1"/>
    <col min="510" max="510" width="11.625" style="68" bestFit="1" customWidth="1"/>
    <col min="511" max="511" width="10.125" style="68" bestFit="1" customWidth="1"/>
    <col min="512" max="512" width="8.125" style="68" bestFit="1" customWidth="1"/>
    <col min="513" max="513" width="10.125" style="68" bestFit="1" customWidth="1"/>
    <col min="514" max="514" width="10.375" style="68" bestFit="1" customWidth="1"/>
    <col min="515" max="515" width="8.125" style="68" bestFit="1" customWidth="1"/>
    <col min="516" max="756" width="15.625" style="68"/>
    <col min="757" max="757" width="6.625" style="68" customWidth="1"/>
    <col min="758" max="758" width="14.875" style="68" customWidth="1"/>
    <col min="759" max="759" width="4.875" style="68" bestFit="1" customWidth="1"/>
    <col min="760" max="760" width="10.875" style="68" bestFit="1" customWidth="1"/>
    <col min="761" max="761" width="11.125" style="68" bestFit="1" customWidth="1"/>
    <col min="762" max="762" width="33" style="68" customWidth="1"/>
    <col min="763" max="763" width="7.625" style="68" bestFit="1" customWidth="1"/>
    <col min="764" max="764" width="6.625" style="68" bestFit="1" customWidth="1"/>
    <col min="765" max="765" width="16.125" style="68" bestFit="1" customWidth="1"/>
    <col min="766" max="766" width="11.625" style="68" bestFit="1" customWidth="1"/>
    <col min="767" max="767" width="10.125" style="68" bestFit="1" customWidth="1"/>
    <col min="768" max="768" width="8.125" style="68" bestFit="1" customWidth="1"/>
    <col min="769" max="769" width="10.125" style="68" bestFit="1" customWidth="1"/>
    <col min="770" max="770" width="10.375" style="68" bestFit="1" customWidth="1"/>
    <col min="771" max="771" width="8.125" style="68" bestFit="1" customWidth="1"/>
    <col min="772" max="1012" width="15.625" style="68"/>
    <col min="1013" max="1013" width="6.625" style="68" customWidth="1"/>
    <col min="1014" max="1014" width="14.875" style="68" customWidth="1"/>
    <col min="1015" max="1015" width="4.875" style="68" bestFit="1" customWidth="1"/>
    <col min="1016" max="1016" width="10.875" style="68" bestFit="1" customWidth="1"/>
    <col min="1017" max="1017" width="11.125" style="68" bestFit="1" customWidth="1"/>
    <col min="1018" max="1018" width="33" style="68" customWidth="1"/>
    <col min="1019" max="1019" width="7.625" style="68" bestFit="1" customWidth="1"/>
    <col min="1020" max="1020" width="6.625" style="68" bestFit="1" customWidth="1"/>
    <col min="1021" max="1021" width="16.125" style="68" bestFit="1" customWidth="1"/>
    <col min="1022" max="1022" width="11.625" style="68" bestFit="1" customWidth="1"/>
    <col min="1023" max="1023" width="10.125" style="68" bestFit="1" customWidth="1"/>
    <col min="1024" max="1024" width="8.125" style="68" bestFit="1" customWidth="1"/>
    <col min="1025" max="1025" width="10.125" style="68" bestFit="1" customWidth="1"/>
    <col min="1026" max="1026" width="10.375" style="68" bestFit="1" customWidth="1"/>
    <col min="1027" max="1027" width="8.125" style="68" bestFit="1" customWidth="1"/>
    <col min="1028" max="1268" width="15.625" style="68"/>
    <col min="1269" max="1269" width="6.625" style="68" customWidth="1"/>
    <col min="1270" max="1270" width="14.875" style="68" customWidth="1"/>
    <col min="1271" max="1271" width="4.875" style="68" bestFit="1" customWidth="1"/>
    <col min="1272" max="1272" width="10.875" style="68" bestFit="1" customWidth="1"/>
    <col min="1273" max="1273" width="11.125" style="68" bestFit="1" customWidth="1"/>
    <col min="1274" max="1274" width="33" style="68" customWidth="1"/>
    <col min="1275" max="1275" width="7.625" style="68" bestFit="1" customWidth="1"/>
    <col min="1276" max="1276" width="6.625" style="68" bestFit="1" customWidth="1"/>
    <col min="1277" max="1277" width="16.125" style="68" bestFit="1" customWidth="1"/>
    <col min="1278" max="1278" width="11.625" style="68" bestFit="1" customWidth="1"/>
    <col min="1279" max="1279" width="10.125" style="68" bestFit="1" customWidth="1"/>
    <col min="1280" max="1280" width="8.125" style="68" bestFit="1" customWidth="1"/>
    <col min="1281" max="1281" width="10.125" style="68" bestFit="1" customWidth="1"/>
    <col min="1282" max="1282" width="10.375" style="68" bestFit="1" customWidth="1"/>
    <col min="1283" max="1283" width="8.125" style="68" bestFit="1" customWidth="1"/>
    <col min="1284" max="1524" width="15.625" style="68"/>
    <col min="1525" max="1525" width="6.625" style="68" customWidth="1"/>
    <col min="1526" max="1526" width="14.875" style="68" customWidth="1"/>
    <col min="1527" max="1527" width="4.875" style="68" bestFit="1" customWidth="1"/>
    <col min="1528" max="1528" width="10.875" style="68" bestFit="1" customWidth="1"/>
    <col min="1529" max="1529" width="11.125" style="68" bestFit="1" customWidth="1"/>
    <col min="1530" max="1530" width="33" style="68" customWidth="1"/>
    <col min="1531" max="1531" width="7.625" style="68" bestFit="1" customWidth="1"/>
    <col min="1532" max="1532" width="6.625" style="68" bestFit="1" customWidth="1"/>
    <col min="1533" max="1533" width="16.125" style="68" bestFit="1" customWidth="1"/>
    <col min="1534" max="1534" width="11.625" style="68" bestFit="1" customWidth="1"/>
    <col min="1535" max="1535" width="10.125" style="68" bestFit="1" customWidth="1"/>
    <col min="1536" max="1536" width="8.125" style="68" bestFit="1" customWidth="1"/>
    <col min="1537" max="1537" width="10.125" style="68" bestFit="1" customWidth="1"/>
    <col min="1538" max="1538" width="10.375" style="68" bestFit="1" customWidth="1"/>
    <col min="1539" max="1539" width="8.125" style="68" bestFit="1" customWidth="1"/>
    <col min="1540" max="1780" width="15.625" style="68"/>
    <col min="1781" max="1781" width="6.625" style="68" customWidth="1"/>
    <col min="1782" max="1782" width="14.875" style="68" customWidth="1"/>
    <col min="1783" max="1783" width="4.875" style="68" bestFit="1" customWidth="1"/>
    <col min="1784" max="1784" width="10.875" style="68" bestFit="1" customWidth="1"/>
    <col min="1785" max="1785" width="11.125" style="68" bestFit="1" customWidth="1"/>
    <col min="1786" max="1786" width="33" style="68" customWidth="1"/>
    <col min="1787" max="1787" width="7.625" style="68" bestFit="1" customWidth="1"/>
    <col min="1788" max="1788" width="6.625" style="68" bestFit="1" customWidth="1"/>
    <col min="1789" max="1789" width="16.125" style="68" bestFit="1" customWidth="1"/>
    <col min="1790" max="1790" width="11.625" style="68" bestFit="1" customWidth="1"/>
    <col min="1791" max="1791" width="10.125" style="68" bestFit="1" customWidth="1"/>
    <col min="1792" max="1792" width="8.125" style="68" bestFit="1" customWidth="1"/>
    <col min="1793" max="1793" width="10.125" style="68" bestFit="1" customWidth="1"/>
    <col min="1794" max="1794" width="10.375" style="68" bestFit="1" customWidth="1"/>
    <col min="1795" max="1795" width="8.125" style="68" bestFit="1" customWidth="1"/>
    <col min="1796" max="2036" width="15.625" style="68"/>
    <col min="2037" max="2037" width="6.625" style="68" customWidth="1"/>
    <col min="2038" max="2038" width="14.875" style="68" customWidth="1"/>
    <col min="2039" max="2039" width="4.875" style="68" bestFit="1" customWidth="1"/>
    <col min="2040" max="2040" width="10.875" style="68" bestFit="1" customWidth="1"/>
    <col min="2041" max="2041" width="11.125" style="68" bestFit="1" customWidth="1"/>
    <col min="2042" max="2042" width="33" style="68" customWidth="1"/>
    <col min="2043" max="2043" width="7.625" style="68" bestFit="1" customWidth="1"/>
    <col min="2044" max="2044" width="6.625" style="68" bestFit="1" customWidth="1"/>
    <col min="2045" max="2045" width="16.125" style="68" bestFit="1" customWidth="1"/>
    <col min="2046" max="2046" width="11.625" style="68" bestFit="1" customWidth="1"/>
    <col min="2047" max="2047" width="10.125" style="68" bestFit="1" customWidth="1"/>
    <col min="2048" max="2048" width="8.125" style="68" bestFit="1" customWidth="1"/>
    <col min="2049" max="2049" width="10.125" style="68" bestFit="1" customWidth="1"/>
    <col min="2050" max="2050" width="10.375" style="68" bestFit="1" customWidth="1"/>
    <col min="2051" max="2051" width="8.125" style="68" bestFit="1" customWidth="1"/>
    <col min="2052" max="2292" width="15.625" style="68"/>
    <col min="2293" max="2293" width="6.625" style="68" customWidth="1"/>
    <col min="2294" max="2294" width="14.875" style="68" customWidth="1"/>
    <col min="2295" max="2295" width="4.875" style="68" bestFit="1" customWidth="1"/>
    <col min="2296" max="2296" width="10.875" style="68" bestFit="1" customWidth="1"/>
    <col min="2297" max="2297" width="11.125" style="68" bestFit="1" customWidth="1"/>
    <col min="2298" max="2298" width="33" style="68" customWidth="1"/>
    <col min="2299" max="2299" width="7.625" style="68" bestFit="1" customWidth="1"/>
    <col min="2300" max="2300" width="6.625" style="68" bestFit="1" customWidth="1"/>
    <col min="2301" max="2301" width="16.125" style="68" bestFit="1" customWidth="1"/>
    <col min="2302" max="2302" width="11.625" style="68" bestFit="1" customWidth="1"/>
    <col min="2303" max="2303" width="10.125" style="68" bestFit="1" customWidth="1"/>
    <col min="2304" max="2304" width="8.125" style="68" bestFit="1" customWidth="1"/>
    <col min="2305" max="2305" width="10.125" style="68" bestFit="1" customWidth="1"/>
    <col min="2306" max="2306" width="10.375" style="68" bestFit="1" customWidth="1"/>
    <col min="2307" max="2307" width="8.125" style="68" bestFit="1" customWidth="1"/>
    <col min="2308" max="2548" width="15.625" style="68"/>
    <col min="2549" max="2549" width="6.625" style="68" customWidth="1"/>
    <col min="2550" max="2550" width="14.875" style="68" customWidth="1"/>
    <col min="2551" max="2551" width="4.875" style="68" bestFit="1" customWidth="1"/>
    <col min="2552" max="2552" width="10.875" style="68" bestFit="1" customWidth="1"/>
    <col min="2553" max="2553" width="11.125" style="68" bestFit="1" customWidth="1"/>
    <col min="2554" max="2554" width="33" style="68" customWidth="1"/>
    <col min="2555" max="2555" width="7.625" style="68" bestFit="1" customWidth="1"/>
    <col min="2556" max="2556" width="6.625" style="68" bestFit="1" customWidth="1"/>
    <col min="2557" max="2557" width="16.125" style="68" bestFit="1" customWidth="1"/>
    <col min="2558" max="2558" width="11.625" style="68" bestFit="1" customWidth="1"/>
    <col min="2559" max="2559" width="10.125" style="68" bestFit="1" customWidth="1"/>
    <col min="2560" max="2560" width="8.125" style="68" bestFit="1" customWidth="1"/>
    <col min="2561" max="2561" width="10.125" style="68" bestFit="1" customWidth="1"/>
    <col min="2562" max="2562" width="10.375" style="68" bestFit="1" customWidth="1"/>
    <col min="2563" max="2563" width="8.125" style="68" bestFit="1" customWidth="1"/>
    <col min="2564" max="2804" width="15.625" style="68"/>
    <col min="2805" max="2805" width="6.625" style="68" customWidth="1"/>
    <col min="2806" max="2806" width="14.875" style="68" customWidth="1"/>
    <col min="2807" max="2807" width="4.875" style="68" bestFit="1" customWidth="1"/>
    <col min="2808" max="2808" width="10.875" style="68" bestFit="1" customWidth="1"/>
    <col min="2809" max="2809" width="11.125" style="68" bestFit="1" customWidth="1"/>
    <col min="2810" max="2810" width="33" style="68" customWidth="1"/>
    <col min="2811" max="2811" width="7.625" style="68" bestFit="1" customWidth="1"/>
    <col min="2812" max="2812" width="6.625" style="68" bestFit="1" customWidth="1"/>
    <col min="2813" max="2813" width="16.125" style="68" bestFit="1" customWidth="1"/>
    <col min="2814" max="2814" width="11.625" style="68" bestFit="1" customWidth="1"/>
    <col min="2815" max="2815" width="10.125" style="68" bestFit="1" customWidth="1"/>
    <col min="2816" max="2816" width="8.125" style="68" bestFit="1" customWidth="1"/>
    <col min="2817" max="2817" width="10.125" style="68" bestFit="1" customWidth="1"/>
    <col min="2818" max="2818" width="10.375" style="68" bestFit="1" customWidth="1"/>
    <col min="2819" max="2819" width="8.125" style="68" bestFit="1" customWidth="1"/>
    <col min="2820" max="3060" width="15.625" style="68"/>
    <col min="3061" max="3061" width="6.625" style="68" customWidth="1"/>
    <col min="3062" max="3062" width="14.875" style="68" customWidth="1"/>
    <col min="3063" max="3063" width="4.875" style="68" bestFit="1" customWidth="1"/>
    <col min="3064" max="3064" width="10.875" style="68" bestFit="1" customWidth="1"/>
    <col min="3065" max="3065" width="11.125" style="68" bestFit="1" customWidth="1"/>
    <col min="3066" max="3066" width="33" style="68" customWidth="1"/>
    <col min="3067" max="3067" width="7.625" style="68" bestFit="1" customWidth="1"/>
    <col min="3068" max="3068" width="6.625" style="68" bestFit="1" customWidth="1"/>
    <col min="3069" max="3069" width="16.125" style="68" bestFit="1" customWidth="1"/>
    <col min="3070" max="3070" width="11.625" style="68" bestFit="1" customWidth="1"/>
    <col min="3071" max="3071" width="10.125" style="68" bestFit="1" customWidth="1"/>
    <col min="3072" max="3072" width="8.125" style="68" bestFit="1" customWidth="1"/>
    <col min="3073" max="3073" width="10.125" style="68" bestFit="1" customWidth="1"/>
    <col min="3074" max="3074" width="10.375" style="68" bestFit="1" customWidth="1"/>
    <col min="3075" max="3075" width="8.125" style="68" bestFit="1" customWidth="1"/>
    <col min="3076" max="3316" width="15.625" style="68"/>
    <col min="3317" max="3317" width="6.625" style="68" customWidth="1"/>
    <col min="3318" max="3318" width="14.875" style="68" customWidth="1"/>
    <col min="3319" max="3319" width="4.875" style="68" bestFit="1" customWidth="1"/>
    <col min="3320" max="3320" width="10.875" style="68" bestFit="1" customWidth="1"/>
    <col min="3321" max="3321" width="11.125" style="68" bestFit="1" customWidth="1"/>
    <col min="3322" max="3322" width="33" style="68" customWidth="1"/>
    <col min="3323" max="3323" width="7.625" style="68" bestFit="1" customWidth="1"/>
    <col min="3324" max="3324" width="6.625" style="68" bestFit="1" customWidth="1"/>
    <col min="3325" max="3325" width="16.125" style="68" bestFit="1" customWidth="1"/>
    <col min="3326" max="3326" width="11.625" style="68" bestFit="1" customWidth="1"/>
    <col min="3327" max="3327" width="10.125" style="68" bestFit="1" customWidth="1"/>
    <col min="3328" max="3328" width="8.125" style="68" bestFit="1" customWidth="1"/>
    <col min="3329" max="3329" width="10.125" style="68" bestFit="1" customWidth="1"/>
    <col min="3330" max="3330" width="10.375" style="68" bestFit="1" customWidth="1"/>
    <col min="3331" max="3331" width="8.125" style="68" bestFit="1" customWidth="1"/>
    <col min="3332" max="3572" width="15.625" style="68"/>
    <col min="3573" max="3573" width="6.625" style="68" customWidth="1"/>
    <col min="3574" max="3574" width="14.875" style="68" customWidth="1"/>
    <col min="3575" max="3575" width="4.875" style="68" bestFit="1" customWidth="1"/>
    <col min="3576" max="3576" width="10.875" style="68" bestFit="1" customWidth="1"/>
    <col min="3577" max="3577" width="11.125" style="68" bestFit="1" customWidth="1"/>
    <col min="3578" max="3578" width="33" style="68" customWidth="1"/>
    <col min="3579" max="3579" width="7.625" style="68" bestFit="1" customWidth="1"/>
    <col min="3580" max="3580" width="6.625" style="68" bestFit="1" customWidth="1"/>
    <col min="3581" max="3581" width="16.125" style="68" bestFit="1" customWidth="1"/>
    <col min="3582" max="3582" width="11.625" style="68" bestFit="1" customWidth="1"/>
    <col min="3583" max="3583" width="10.125" style="68" bestFit="1" customWidth="1"/>
    <col min="3584" max="3584" width="8.125" style="68" bestFit="1" customWidth="1"/>
    <col min="3585" max="3585" width="10.125" style="68" bestFit="1" customWidth="1"/>
    <col min="3586" max="3586" width="10.375" style="68" bestFit="1" customWidth="1"/>
    <col min="3587" max="3587" width="8.125" style="68" bestFit="1" customWidth="1"/>
    <col min="3588" max="3828" width="15.625" style="68"/>
    <col min="3829" max="3829" width="6.625" style="68" customWidth="1"/>
    <col min="3830" max="3830" width="14.875" style="68" customWidth="1"/>
    <col min="3831" max="3831" width="4.875" style="68" bestFit="1" customWidth="1"/>
    <col min="3832" max="3832" width="10.875" style="68" bestFit="1" customWidth="1"/>
    <col min="3833" max="3833" width="11.125" style="68" bestFit="1" customWidth="1"/>
    <col min="3834" max="3834" width="33" style="68" customWidth="1"/>
    <col min="3835" max="3835" width="7.625" style="68" bestFit="1" customWidth="1"/>
    <col min="3836" max="3836" width="6.625" style="68" bestFit="1" customWidth="1"/>
    <col min="3837" max="3837" width="16.125" style="68" bestFit="1" customWidth="1"/>
    <col min="3838" max="3838" width="11.625" style="68" bestFit="1" customWidth="1"/>
    <col min="3839" max="3839" width="10.125" style="68" bestFit="1" customWidth="1"/>
    <col min="3840" max="3840" width="8.125" style="68" bestFit="1" customWidth="1"/>
    <col min="3841" max="3841" width="10.125" style="68" bestFit="1" customWidth="1"/>
    <col min="3842" max="3842" width="10.375" style="68" bestFit="1" customWidth="1"/>
    <col min="3843" max="3843" width="8.125" style="68" bestFit="1" customWidth="1"/>
    <col min="3844" max="4084" width="15.625" style="68"/>
    <col min="4085" max="4085" width="6.625" style="68" customWidth="1"/>
    <col min="4086" max="4086" width="14.875" style="68" customWidth="1"/>
    <col min="4087" max="4087" width="4.875" style="68" bestFit="1" customWidth="1"/>
    <col min="4088" max="4088" width="10.875" style="68" bestFit="1" customWidth="1"/>
    <col min="4089" max="4089" width="11.125" style="68" bestFit="1" customWidth="1"/>
    <col min="4090" max="4090" width="33" style="68" customWidth="1"/>
    <col min="4091" max="4091" width="7.625" style="68" bestFit="1" customWidth="1"/>
    <col min="4092" max="4092" width="6.625" style="68" bestFit="1" customWidth="1"/>
    <col min="4093" max="4093" width="16.125" style="68" bestFit="1" customWidth="1"/>
    <col min="4094" max="4094" width="11.625" style="68" bestFit="1" customWidth="1"/>
    <col min="4095" max="4095" width="10.125" style="68" bestFit="1" customWidth="1"/>
    <col min="4096" max="4096" width="8.125" style="68" bestFit="1" customWidth="1"/>
    <col min="4097" max="4097" width="10.125" style="68" bestFit="1" customWidth="1"/>
    <col min="4098" max="4098" width="10.375" style="68" bestFit="1" customWidth="1"/>
    <col min="4099" max="4099" width="8.125" style="68" bestFit="1" customWidth="1"/>
    <col min="4100" max="4340" width="15.625" style="68"/>
    <col min="4341" max="4341" width="6.625" style="68" customWidth="1"/>
    <col min="4342" max="4342" width="14.875" style="68" customWidth="1"/>
    <col min="4343" max="4343" width="4.875" style="68" bestFit="1" customWidth="1"/>
    <col min="4344" max="4344" width="10.875" style="68" bestFit="1" customWidth="1"/>
    <col min="4345" max="4345" width="11.125" style="68" bestFit="1" customWidth="1"/>
    <col min="4346" max="4346" width="33" style="68" customWidth="1"/>
    <col min="4347" max="4347" width="7.625" style="68" bestFit="1" customWidth="1"/>
    <col min="4348" max="4348" width="6.625" style="68" bestFit="1" customWidth="1"/>
    <col min="4349" max="4349" width="16.125" style="68" bestFit="1" customWidth="1"/>
    <col min="4350" max="4350" width="11.625" style="68" bestFit="1" customWidth="1"/>
    <col min="4351" max="4351" width="10.125" style="68" bestFit="1" customWidth="1"/>
    <col min="4352" max="4352" width="8.125" style="68" bestFit="1" customWidth="1"/>
    <col min="4353" max="4353" width="10.125" style="68" bestFit="1" customWidth="1"/>
    <col min="4354" max="4354" width="10.375" style="68" bestFit="1" customWidth="1"/>
    <col min="4355" max="4355" width="8.125" style="68" bestFit="1" customWidth="1"/>
    <col min="4356" max="4596" width="15.625" style="68"/>
    <col min="4597" max="4597" width="6.625" style="68" customWidth="1"/>
    <col min="4598" max="4598" width="14.875" style="68" customWidth="1"/>
    <col min="4599" max="4599" width="4.875" style="68" bestFit="1" customWidth="1"/>
    <col min="4600" max="4600" width="10.875" style="68" bestFit="1" customWidth="1"/>
    <col min="4601" max="4601" width="11.125" style="68" bestFit="1" customWidth="1"/>
    <col min="4602" max="4602" width="33" style="68" customWidth="1"/>
    <col min="4603" max="4603" width="7.625" style="68" bestFit="1" customWidth="1"/>
    <col min="4604" max="4604" width="6.625" style="68" bestFit="1" customWidth="1"/>
    <col min="4605" max="4605" width="16.125" style="68" bestFit="1" customWidth="1"/>
    <col min="4606" max="4606" width="11.625" style="68" bestFit="1" customWidth="1"/>
    <col min="4607" max="4607" width="10.125" style="68" bestFit="1" customWidth="1"/>
    <col min="4608" max="4608" width="8.125" style="68" bestFit="1" customWidth="1"/>
    <col min="4609" max="4609" width="10.125" style="68" bestFit="1" customWidth="1"/>
    <col min="4610" max="4610" width="10.375" style="68" bestFit="1" customWidth="1"/>
    <col min="4611" max="4611" width="8.125" style="68" bestFit="1" customWidth="1"/>
    <col min="4612" max="4852" width="15.625" style="68"/>
    <col min="4853" max="4853" width="6.625" style="68" customWidth="1"/>
    <col min="4854" max="4854" width="14.875" style="68" customWidth="1"/>
    <col min="4855" max="4855" width="4.875" style="68" bestFit="1" customWidth="1"/>
    <col min="4856" max="4856" width="10.875" style="68" bestFit="1" customWidth="1"/>
    <col min="4857" max="4857" width="11.125" style="68" bestFit="1" customWidth="1"/>
    <col min="4858" max="4858" width="33" style="68" customWidth="1"/>
    <col min="4859" max="4859" width="7.625" style="68" bestFit="1" customWidth="1"/>
    <col min="4860" max="4860" width="6.625" style="68" bestFit="1" customWidth="1"/>
    <col min="4861" max="4861" width="16.125" style="68" bestFit="1" customWidth="1"/>
    <col min="4862" max="4862" width="11.625" style="68" bestFit="1" customWidth="1"/>
    <col min="4863" max="4863" width="10.125" style="68" bestFit="1" customWidth="1"/>
    <col min="4864" max="4864" width="8.125" style="68" bestFit="1" customWidth="1"/>
    <col min="4865" max="4865" width="10.125" style="68" bestFit="1" customWidth="1"/>
    <col min="4866" max="4866" width="10.375" style="68" bestFit="1" customWidth="1"/>
    <col min="4867" max="4867" width="8.125" style="68" bestFit="1" customWidth="1"/>
    <col min="4868" max="5108" width="15.625" style="68"/>
    <col min="5109" max="5109" width="6.625" style="68" customWidth="1"/>
    <col min="5110" max="5110" width="14.875" style="68" customWidth="1"/>
    <col min="5111" max="5111" width="4.875" style="68" bestFit="1" customWidth="1"/>
    <col min="5112" max="5112" width="10.875" style="68" bestFit="1" customWidth="1"/>
    <col min="5113" max="5113" width="11.125" style="68" bestFit="1" customWidth="1"/>
    <col min="5114" max="5114" width="33" style="68" customWidth="1"/>
    <col min="5115" max="5115" width="7.625" style="68" bestFit="1" customWidth="1"/>
    <col min="5116" max="5116" width="6.625" style="68" bestFit="1" customWidth="1"/>
    <col min="5117" max="5117" width="16.125" style="68" bestFit="1" customWidth="1"/>
    <col min="5118" max="5118" width="11.625" style="68" bestFit="1" customWidth="1"/>
    <col min="5119" max="5119" width="10.125" style="68" bestFit="1" customWidth="1"/>
    <col min="5120" max="5120" width="8.125" style="68" bestFit="1" customWidth="1"/>
    <col min="5121" max="5121" width="10.125" style="68" bestFit="1" customWidth="1"/>
    <col min="5122" max="5122" width="10.375" style="68" bestFit="1" customWidth="1"/>
    <col min="5123" max="5123" width="8.125" style="68" bestFit="1" customWidth="1"/>
    <col min="5124" max="5364" width="15.625" style="68"/>
    <col min="5365" max="5365" width="6.625" style="68" customWidth="1"/>
    <col min="5366" max="5366" width="14.875" style="68" customWidth="1"/>
    <col min="5367" max="5367" width="4.875" style="68" bestFit="1" customWidth="1"/>
    <col min="5368" max="5368" width="10.875" style="68" bestFit="1" customWidth="1"/>
    <col min="5369" max="5369" width="11.125" style="68" bestFit="1" customWidth="1"/>
    <col min="5370" max="5370" width="33" style="68" customWidth="1"/>
    <col min="5371" max="5371" width="7.625" style="68" bestFit="1" customWidth="1"/>
    <col min="5372" max="5372" width="6.625" style="68" bestFit="1" customWidth="1"/>
    <col min="5373" max="5373" width="16.125" style="68" bestFit="1" customWidth="1"/>
    <col min="5374" max="5374" width="11.625" style="68" bestFit="1" customWidth="1"/>
    <col min="5375" max="5375" width="10.125" style="68" bestFit="1" customWidth="1"/>
    <col min="5376" max="5376" width="8.125" style="68" bestFit="1" customWidth="1"/>
    <col min="5377" max="5377" width="10.125" style="68" bestFit="1" customWidth="1"/>
    <col min="5378" max="5378" width="10.375" style="68" bestFit="1" customWidth="1"/>
    <col min="5379" max="5379" width="8.125" style="68" bestFit="1" customWidth="1"/>
    <col min="5380" max="5620" width="15.625" style="68"/>
    <col min="5621" max="5621" width="6.625" style="68" customWidth="1"/>
    <col min="5622" max="5622" width="14.875" style="68" customWidth="1"/>
    <col min="5623" max="5623" width="4.875" style="68" bestFit="1" customWidth="1"/>
    <col min="5624" max="5624" width="10.875" style="68" bestFit="1" customWidth="1"/>
    <col min="5625" max="5625" width="11.125" style="68" bestFit="1" customWidth="1"/>
    <col min="5626" max="5626" width="33" style="68" customWidth="1"/>
    <col min="5627" max="5627" width="7.625" style="68" bestFit="1" customWidth="1"/>
    <col min="5628" max="5628" width="6.625" style="68" bestFit="1" customWidth="1"/>
    <col min="5629" max="5629" width="16.125" style="68" bestFit="1" customWidth="1"/>
    <col min="5630" max="5630" width="11.625" style="68" bestFit="1" customWidth="1"/>
    <col min="5631" max="5631" width="10.125" style="68" bestFit="1" customWidth="1"/>
    <col min="5632" max="5632" width="8.125" style="68" bestFit="1" customWidth="1"/>
    <col min="5633" max="5633" width="10.125" style="68" bestFit="1" customWidth="1"/>
    <col min="5634" max="5634" width="10.375" style="68" bestFit="1" customWidth="1"/>
    <col min="5635" max="5635" width="8.125" style="68" bestFit="1" customWidth="1"/>
    <col min="5636" max="5876" width="15.625" style="68"/>
    <col min="5877" max="5877" width="6.625" style="68" customWidth="1"/>
    <col min="5878" max="5878" width="14.875" style="68" customWidth="1"/>
    <col min="5879" max="5879" width="4.875" style="68" bestFit="1" customWidth="1"/>
    <col min="5880" max="5880" width="10.875" style="68" bestFit="1" customWidth="1"/>
    <col min="5881" max="5881" width="11.125" style="68" bestFit="1" customWidth="1"/>
    <col min="5882" max="5882" width="33" style="68" customWidth="1"/>
    <col min="5883" max="5883" width="7.625" style="68" bestFit="1" customWidth="1"/>
    <col min="5884" max="5884" width="6.625" style="68" bestFit="1" customWidth="1"/>
    <col min="5885" max="5885" width="16.125" style="68" bestFit="1" customWidth="1"/>
    <col min="5886" max="5886" width="11.625" style="68" bestFit="1" customWidth="1"/>
    <col min="5887" max="5887" width="10.125" style="68" bestFit="1" customWidth="1"/>
    <col min="5888" max="5888" width="8.125" style="68" bestFit="1" customWidth="1"/>
    <col min="5889" max="5889" width="10.125" style="68" bestFit="1" customWidth="1"/>
    <col min="5890" max="5890" width="10.375" style="68" bestFit="1" customWidth="1"/>
    <col min="5891" max="5891" width="8.125" style="68" bestFit="1" customWidth="1"/>
    <col min="5892" max="6132" width="15.625" style="68"/>
    <col min="6133" max="6133" width="6.625" style="68" customWidth="1"/>
    <col min="6134" max="6134" width="14.875" style="68" customWidth="1"/>
    <col min="6135" max="6135" width="4.875" style="68" bestFit="1" customWidth="1"/>
    <col min="6136" max="6136" width="10.875" style="68" bestFit="1" customWidth="1"/>
    <col min="6137" max="6137" width="11.125" style="68" bestFit="1" customWidth="1"/>
    <col min="6138" max="6138" width="33" style="68" customWidth="1"/>
    <col min="6139" max="6139" width="7.625" style="68" bestFit="1" customWidth="1"/>
    <col min="6140" max="6140" width="6.625" style="68" bestFit="1" customWidth="1"/>
    <col min="6141" max="6141" width="16.125" style="68" bestFit="1" customWidth="1"/>
    <col min="6142" max="6142" width="11.625" style="68" bestFit="1" customWidth="1"/>
    <col min="6143" max="6143" width="10.125" style="68" bestFit="1" customWidth="1"/>
    <col min="6144" max="6144" width="8.125" style="68" bestFit="1" customWidth="1"/>
    <col min="6145" max="6145" width="10.125" style="68" bestFit="1" customWidth="1"/>
    <col min="6146" max="6146" width="10.375" style="68" bestFit="1" customWidth="1"/>
    <col min="6147" max="6147" width="8.125" style="68" bestFit="1" customWidth="1"/>
    <col min="6148" max="6388" width="15.625" style="68"/>
    <col min="6389" max="6389" width="6.625" style="68" customWidth="1"/>
    <col min="6390" max="6390" width="14.875" style="68" customWidth="1"/>
    <col min="6391" max="6391" width="4.875" style="68" bestFit="1" customWidth="1"/>
    <col min="6392" max="6392" width="10.875" style="68" bestFit="1" customWidth="1"/>
    <col min="6393" max="6393" width="11.125" style="68" bestFit="1" customWidth="1"/>
    <col min="6394" max="6394" width="33" style="68" customWidth="1"/>
    <col min="6395" max="6395" width="7.625" style="68" bestFit="1" customWidth="1"/>
    <col min="6396" max="6396" width="6.625" style="68" bestFit="1" customWidth="1"/>
    <col min="6397" max="6397" width="16.125" style="68" bestFit="1" customWidth="1"/>
    <col min="6398" max="6398" width="11.625" style="68" bestFit="1" customWidth="1"/>
    <col min="6399" max="6399" width="10.125" style="68" bestFit="1" customWidth="1"/>
    <col min="6400" max="6400" width="8.125" style="68" bestFit="1" customWidth="1"/>
    <col min="6401" max="6401" width="10.125" style="68" bestFit="1" customWidth="1"/>
    <col min="6402" max="6402" width="10.375" style="68" bestFit="1" customWidth="1"/>
    <col min="6403" max="6403" width="8.125" style="68" bestFit="1" customWidth="1"/>
    <col min="6404" max="6644" width="15.625" style="68"/>
    <col min="6645" max="6645" width="6.625" style="68" customWidth="1"/>
    <col min="6646" max="6646" width="14.875" style="68" customWidth="1"/>
    <col min="6647" max="6647" width="4.875" style="68" bestFit="1" customWidth="1"/>
    <col min="6648" max="6648" width="10.875" style="68" bestFit="1" customWidth="1"/>
    <col min="6649" max="6649" width="11.125" style="68" bestFit="1" customWidth="1"/>
    <col min="6650" max="6650" width="33" style="68" customWidth="1"/>
    <col min="6651" max="6651" width="7.625" style="68" bestFit="1" customWidth="1"/>
    <col min="6652" max="6652" width="6.625" style="68" bestFit="1" customWidth="1"/>
    <col min="6653" max="6653" width="16.125" style="68" bestFit="1" customWidth="1"/>
    <col min="6654" max="6654" width="11.625" style="68" bestFit="1" customWidth="1"/>
    <col min="6655" max="6655" width="10.125" style="68" bestFit="1" customWidth="1"/>
    <col min="6656" max="6656" width="8.125" style="68" bestFit="1" customWidth="1"/>
    <col min="6657" max="6657" width="10.125" style="68" bestFit="1" customWidth="1"/>
    <col min="6658" max="6658" width="10.375" style="68" bestFit="1" customWidth="1"/>
    <col min="6659" max="6659" width="8.125" style="68" bestFit="1" customWidth="1"/>
    <col min="6660" max="6900" width="15.625" style="68"/>
    <col min="6901" max="6901" width="6.625" style="68" customWidth="1"/>
    <col min="6902" max="6902" width="14.875" style="68" customWidth="1"/>
    <col min="6903" max="6903" width="4.875" style="68" bestFit="1" customWidth="1"/>
    <col min="6904" max="6904" width="10.875" style="68" bestFit="1" customWidth="1"/>
    <col min="6905" max="6905" width="11.125" style="68" bestFit="1" customWidth="1"/>
    <col min="6906" max="6906" width="33" style="68" customWidth="1"/>
    <col min="6907" max="6907" width="7.625" style="68" bestFit="1" customWidth="1"/>
    <col min="6908" max="6908" width="6.625" style="68" bestFit="1" customWidth="1"/>
    <col min="6909" max="6909" width="16.125" style="68" bestFit="1" customWidth="1"/>
    <col min="6910" max="6910" width="11.625" style="68" bestFit="1" customWidth="1"/>
    <col min="6911" max="6911" width="10.125" style="68" bestFit="1" customWidth="1"/>
    <col min="6912" max="6912" width="8.125" style="68" bestFit="1" customWidth="1"/>
    <col min="6913" max="6913" width="10.125" style="68" bestFit="1" customWidth="1"/>
    <col min="6914" max="6914" width="10.375" style="68" bestFit="1" customWidth="1"/>
    <col min="6915" max="6915" width="8.125" style="68" bestFit="1" customWidth="1"/>
    <col min="6916" max="7156" width="15.625" style="68"/>
    <col min="7157" max="7157" width="6.625" style="68" customWidth="1"/>
    <col min="7158" max="7158" width="14.875" style="68" customWidth="1"/>
    <col min="7159" max="7159" width="4.875" style="68" bestFit="1" customWidth="1"/>
    <col min="7160" max="7160" width="10.875" style="68" bestFit="1" customWidth="1"/>
    <col min="7161" max="7161" width="11.125" style="68" bestFit="1" customWidth="1"/>
    <col min="7162" max="7162" width="33" style="68" customWidth="1"/>
    <col min="7163" max="7163" width="7.625" style="68" bestFit="1" customWidth="1"/>
    <col min="7164" max="7164" width="6.625" style="68" bestFit="1" customWidth="1"/>
    <col min="7165" max="7165" width="16.125" style="68" bestFit="1" customWidth="1"/>
    <col min="7166" max="7166" width="11.625" style="68" bestFit="1" customWidth="1"/>
    <col min="7167" max="7167" width="10.125" style="68" bestFit="1" customWidth="1"/>
    <col min="7168" max="7168" width="8.125" style="68" bestFit="1" customWidth="1"/>
    <col min="7169" max="7169" width="10.125" style="68" bestFit="1" customWidth="1"/>
    <col min="7170" max="7170" width="10.375" style="68" bestFit="1" customWidth="1"/>
    <col min="7171" max="7171" width="8.125" style="68" bestFit="1" customWidth="1"/>
    <col min="7172" max="7412" width="15.625" style="68"/>
    <col min="7413" max="7413" width="6.625" style="68" customWidth="1"/>
    <col min="7414" max="7414" width="14.875" style="68" customWidth="1"/>
    <col min="7415" max="7415" width="4.875" style="68" bestFit="1" customWidth="1"/>
    <col min="7416" max="7416" width="10.875" style="68" bestFit="1" customWidth="1"/>
    <col min="7417" max="7417" width="11.125" style="68" bestFit="1" customWidth="1"/>
    <col min="7418" max="7418" width="33" style="68" customWidth="1"/>
    <col min="7419" max="7419" width="7.625" style="68" bestFit="1" customWidth="1"/>
    <col min="7420" max="7420" width="6.625" style="68" bestFit="1" customWidth="1"/>
    <col min="7421" max="7421" width="16.125" style="68" bestFit="1" customWidth="1"/>
    <col min="7422" max="7422" width="11.625" style="68" bestFit="1" customWidth="1"/>
    <col min="7423" max="7423" width="10.125" style="68" bestFit="1" customWidth="1"/>
    <col min="7424" max="7424" width="8.125" style="68" bestFit="1" customWidth="1"/>
    <col min="7425" max="7425" width="10.125" style="68" bestFit="1" customWidth="1"/>
    <col min="7426" max="7426" width="10.375" style="68" bestFit="1" customWidth="1"/>
    <col min="7427" max="7427" width="8.125" style="68" bestFit="1" customWidth="1"/>
    <col min="7428" max="7668" width="15.625" style="68"/>
    <col min="7669" max="7669" width="6.625" style="68" customWidth="1"/>
    <col min="7670" max="7670" width="14.875" style="68" customWidth="1"/>
    <col min="7671" max="7671" width="4.875" style="68" bestFit="1" customWidth="1"/>
    <col min="7672" max="7672" width="10.875" style="68" bestFit="1" customWidth="1"/>
    <col min="7673" max="7673" width="11.125" style="68" bestFit="1" customWidth="1"/>
    <col min="7674" max="7674" width="33" style="68" customWidth="1"/>
    <col min="7675" max="7675" width="7.625" style="68" bestFit="1" customWidth="1"/>
    <col min="7676" max="7676" width="6.625" style="68" bestFit="1" customWidth="1"/>
    <col min="7677" max="7677" width="16.125" style="68" bestFit="1" customWidth="1"/>
    <col min="7678" max="7678" width="11.625" style="68" bestFit="1" customWidth="1"/>
    <col min="7679" max="7679" width="10.125" style="68" bestFit="1" customWidth="1"/>
    <col min="7680" max="7680" width="8.125" style="68" bestFit="1" customWidth="1"/>
    <col min="7681" max="7681" width="10.125" style="68" bestFit="1" customWidth="1"/>
    <col min="7682" max="7682" width="10.375" style="68" bestFit="1" customWidth="1"/>
    <col min="7683" max="7683" width="8.125" style="68" bestFit="1" customWidth="1"/>
    <col min="7684" max="7924" width="15.625" style="68"/>
    <col min="7925" max="7925" width="6.625" style="68" customWidth="1"/>
    <col min="7926" max="7926" width="14.875" style="68" customWidth="1"/>
    <col min="7927" max="7927" width="4.875" style="68" bestFit="1" customWidth="1"/>
    <col min="7928" max="7928" width="10.875" style="68" bestFit="1" customWidth="1"/>
    <col min="7929" max="7929" width="11.125" style="68" bestFit="1" customWidth="1"/>
    <col min="7930" max="7930" width="33" style="68" customWidth="1"/>
    <col min="7931" max="7931" width="7.625" style="68" bestFit="1" customWidth="1"/>
    <col min="7932" max="7932" width="6.625" style="68" bestFit="1" customWidth="1"/>
    <col min="7933" max="7933" width="16.125" style="68" bestFit="1" customWidth="1"/>
    <col min="7934" max="7934" width="11.625" style="68" bestFit="1" customWidth="1"/>
    <col min="7935" max="7935" width="10.125" style="68" bestFit="1" customWidth="1"/>
    <col min="7936" max="7936" width="8.125" style="68" bestFit="1" customWidth="1"/>
    <col min="7937" max="7937" width="10.125" style="68" bestFit="1" customWidth="1"/>
    <col min="7938" max="7938" width="10.375" style="68" bestFit="1" customWidth="1"/>
    <col min="7939" max="7939" width="8.125" style="68" bestFit="1" customWidth="1"/>
    <col min="7940" max="8180" width="15.625" style="68"/>
    <col min="8181" max="8181" width="6.625" style="68" customWidth="1"/>
    <col min="8182" max="8182" width="14.875" style="68" customWidth="1"/>
    <col min="8183" max="8183" width="4.875" style="68" bestFit="1" customWidth="1"/>
    <col min="8184" max="8184" width="10.875" style="68" bestFit="1" customWidth="1"/>
    <col min="8185" max="8185" width="11.125" style="68" bestFit="1" customWidth="1"/>
    <col min="8186" max="8186" width="33" style="68" customWidth="1"/>
    <col min="8187" max="8187" width="7.625" style="68" bestFit="1" customWidth="1"/>
    <col min="8188" max="8188" width="6.625" style="68" bestFit="1" customWidth="1"/>
    <col min="8189" max="8189" width="16.125" style="68" bestFit="1" customWidth="1"/>
    <col min="8190" max="8190" width="11.625" style="68" bestFit="1" customWidth="1"/>
    <col min="8191" max="8191" width="10.125" style="68" bestFit="1" customWidth="1"/>
    <col min="8192" max="8192" width="8.125" style="68" bestFit="1" customWidth="1"/>
    <col min="8193" max="8193" width="10.125" style="68" bestFit="1" customWidth="1"/>
    <col min="8194" max="8194" width="10.375" style="68" bestFit="1" customWidth="1"/>
    <col min="8195" max="8195" width="8.125" style="68" bestFit="1" customWidth="1"/>
    <col min="8196" max="8436" width="15.625" style="68"/>
    <col min="8437" max="8437" width="6.625" style="68" customWidth="1"/>
    <col min="8438" max="8438" width="14.875" style="68" customWidth="1"/>
    <col min="8439" max="8439" width="4.875" style="68" bestFit="1" customWidth="1"/>
    <col min="8440" max="8440" width="10.875" style="68" bestFit="1" customWidth="1"/>
    <col min="8441" max="8441" width="11.125" style="68" bestFit="1" customWidth="1"/>
    <col min="8442" max="8442" width="33" style="68" customWidth="1"/>
    <col min="8443" max="8443" width="7.625" style="68" bestFit="1" customWidth="1"/>
    <col min="8444" max="8444" width="6.625" style="68" bestFit="1" customWidth="1"/>
    <col min="8445" max="8445" width="16.125" style="68" bestFit="1" customWidth="1"/>
    <col min="8446" max="8446" width="11.625" style="68" bestFit="1" customWidth="1"/>
    <col min="8447" max="8447" width="10.125" style="68" bestFit="1" customWidth="1"/>
    <col min="8448" max="8448" width="8.125" style="68" bestFit="1" customWidth="1"/>
    <col min="8449" max="8449" width="10.125" style="68" bestFit="1" customWidth="1"/>
    <col min="8450" max="8450" width="10.375" style="68" bestFit="1" customWidth="1"/>
    <col min="8451" max="8451" width="8.125" style="68" bestFit="1" customWidth="1"/>
    <col min="8452" max="8692" width="15.625" style="68"/>
    <col min="8693" max="8693" width="6.625" style="68" customWidth="1"/>
    <col min="8694" max="8694" width="14.875" style="68" customWidth="1"/>
    <col min="8695" max="8695" width="4.875" style="68" bestFit="1" customWidth="1"/>
    <col min="8696" max="8696" width="10.875" style="68" bestFit="1" customWidth="1"/>
    <col min="8697" max="8697" width="11.125" style="68" bestFit="1" customWidth="1"/>
    <col min="8698" max="8698" width="33" style="68" customWidth="1"/>
    <col min="8699" max="8699" width="7.625" style="68" bestFit="1" customWidth="1"/>
    <col min="8700" max="8700" width="6.625" style="68" bestFit="1" customWidth="1"/>
    <col min="8701" max="8701" width="16.125" style="68" bestFit="1" customWidth="1"/>
    <col min="8702" max="8702" width="11.625" style="68" bestFit="1" customWidth="1"/>
    <col min="8703" max="8703" width="10.125" style="68" bestFit="1" customWidth="1"/>
    <col min="8704" max="8704" width="8.125" style="68" bestFit="1" customWidth="1"/>
    <col min="8705" max="8705" width="10.125" style="68" bestFit="1" customWidth="1"/>
    <col min="8706" max="8706" width="10.375" style="68" bestFit="1" customWidth="1"/>
    <col min="8707" max="8707" width="8.125" style="68" bestFit="1" customWidth="1"/>
    <col min="8708" max="8948" width="15.625" style="68"/>
    <col min="8949" max="8949" width="6.625" style="68" customWidth="1"/>
    <col min="8950" max="8950" width="14.875" style="68" customWidth="1"/>
    <col min="8951" max="8951" width="4.875" style="68" bestFit="1" customWidth="1"/>
    <col min="8952" max="8952" width="10.875" style="68" bestFit="1" customWidth="1"/>
    <col min="8953" max="8953" width="11.125" style="68" bestFit="1" customWidth="1"/>
    <col min="8954" max="8954" width="33" style="68" customWidth="1"/>
    <col min="8955" max="8955" width="7.625" style="68" bestFit="1" customWidth="1"/>
    <col min="8956" max="8956" width="6.625" style="68" bestFit="1" customWidth="1"/>
    <col min="8957" max="8957" width="16.125" style="68" bestFit="1" customWidth="1"/>
    <col min="8958" max="8958" width="11.625" style="68" bestFit="1" customWidth="1"/>
    <col min="8959" max="8959" width="10.125" style="68" bestFit="1" customWidth="1"/>
    <col min="8960" max="8960" width="8.125" style="68" bestFit="1" customWidth="1"/>
    <col min="8961" max="8961" width="10.125" style="68" bestFit="1" customWidth="1"/>
    <col min="8962" max="8962" width="10.375" style="68" bestFit="1" customWidth="1"/>
    <col min="8963" max="8963" width="8.125" style="68" bestFit="1" customWidth="1"/>
    <col min="8964" max="9204" width="15.625" style="68"/>
    <col min="9205" max="9205" width="6.625" style="68" customWidth="1"/>
    <col min="9206" max="9206" width="14.875" style="68" customWidth="1"/>
    <col min="9207" max="9207" width="4.875" style="68" bestFit="1" customWidth="1"/>
    <col min="9208" max="9208" width="10.875" style="68" bestFit="1" customWidth="1"/>
    <col min="9209" max="9209" width="11.125" style="68" bestFit="1" customWidth="1"/>
    <col min="9210" max="9210" width="33" style="68" customWidth="1"/>
    <col min="9211" max="9211" width="7.625" style="68" bestFit="1" customWidth="1"/>
    <col min="9212" max="9212" width="6.625" style="68" bestFit="1" customWidth="1"/>
    <col min="9213" max="9213" width="16.125" style="68" bestFit="1" customWidth="1"/>
    <col min="9214" max="9214" width="11.625" style="68" bestFit="1" customWidth="1"/>
    <col min="9215" max="9215" width="10.125" style="68" bestFit="1" customWidth="1"/>
    <col min="9216" max="9216" width="8.125" style="68" bestFit="1" customWidth="1"/>
    <col min="9217" max="9217" width="10.125" style="68" bestFit="1" customWidth="1"/>
    <col min="9218" max="9218" width="10.375" style="68" bestFit="1" customWidth="1"/>
    <col min="9219" max="9219" width="8.125" style="68" bestFit="1" customWidth="1"/>
    <col min="9220" max="9460" width="15.625" style="68"/>
    <col min="9461" max="9461" width="6.625" style="68" customWidth="1"/>
    <col min="9462" max="9462" width="14.875" style="68" customWidth="1"/>
    <col min="9463" max="9463" width="4.875" style="68" bestFit="1" customWidth="1"/>
    <col min="9464" max="9464" width="10.875" style="68" bestFit="1" customWidth="1"/>
    <col min="9465" max="9465" width="11.125" style="68" bestFit="1" customWidth="1"/>
    <col min="9466" max="9466" width="33" style="68" customWidth="1"/>
    <col min="9467" max="9467" width="7.625" style="68" bestFit="1" customWidth="1"/>
    <col min="9468" max="9468" width="6.625" style="68" bestFit="1" customWidth="1"/>
    <col min="9469" max="9469" width="16.125" style="68" bestFit="1" customWidth="1"/>
    <col min="9470" max="9470" width="11.625" style="68" bestFit="1" customWidth="1"/>
    <col min="9471" max="9471" width="10.125" style="68" bestFit="1" customWidth="1"/>
    <col min="9472" max="9472" width="8.125" style="68" bestFit="1" customWidth="1"/>
    <col min="9473" max="9473" width="10.125" style="68" bestFit="1" customWidth="1"/>
    <col min="9474" max="9474" width="10.375" style="68" bestFit="1" customWidth="1"/>
    <col min="9475" max="9475" width="8.125" style="68" bestFit="1" customWidth="1"/>
    <col min="9476" max="9716" width="15.625" style="68"/>
    <col min="9717" max="9717" width="6.625" style="68" customWidth="1"/>
    <col min="9718" max="9718" width="14.875" style="68" customWidth="1"/>
    <col min="9719" max="9719" width="4.875" style="68" bestFit="1" customWidth="1"/>
    <col min="9720" max="9720" width="10.875" style="68" bestFit="1" customWidth="1"/>
    <col min="9721" max="9721" width="11.125" style="68" bestFit="1" customWidth="1"/>
    <col min="9722" max="9722" width="33" style="68" customWidth="1"/>
    <col min="9723" max="9723" width="7.625" style="68" bestFit="1" customWidth="1"/>
    <col min="9724" max="9724" width="6.625" style="68" bestFit="1" customWidth="1"/>
    <col min="9725" max="9725" width="16.125" style="68" bestFit="1" customWidth="1"/>
    <col min="9726" max="9726" width="11.625" style="68" bestFit="1" customWidth="1"/>
    <col min="9727" max="9727" width="10.125" style="68" bestFit="1" customWidth="1"/>
    <col min="9728" max="9728" width="8.125" style="68" bestFit="1" customWidth="1"/>
    <col min="9729" max="9729" width="10.125" style="68" bestFit="1" customWidth="1"/>
    <col min="9730" max="9730" width="10.375" style="68" bestFit="1" customWidth="1"/>
    <col min="9731" max="9731" width="8.125" style="68" bestFit="1" customWidth="1"/>
    <col min="9732" max="9972" width="15.625" style="68"/>
    <col min="9973" max="9973" width="6.625" style="68" customWidth="1"/>
    <col min="9974" max="9974" width="14.875" style="68" customWidth="1"/>
    <col min="9975" max="9975" width="4.875" style="68" bestFit="1" customWidth="1"/>
    <col min="9976" max="9976" width="10.875" style="68" bestFit="1" customWidth="1"/>
    <col min="9977" max="9977" width="11.125" style="68" bestFit="1" customWidth="1"/>
    <col min="9978" max="9978" width="33" style="68" customWidth="1"/>
    <col min="9979" max="9979" width="7.625" style="68" bestFit="1" customWidth="1"/>
    <col min="9980" max="9980" width="6.625" style="68" bestFit="1" customWidth="1"/>
    <col min="9981" max="9981" width="16.125" style="68" bestFit="1" customWidth="1"/>
    <col min="9982" max="9982" width="11.625" style="68" bestFit="1" customWidth="1"/>
    <col min="9983" max="9983" width="10.125" style="68" bestFit="1" customWidth="1"/>
    <col min="9984" max="9984" width="8.125" style="68" bestFit="1" customWidth="1"/>
    <col min="9985" max="9985" width="10.125" style="68" bestFit="1" customWidth="1"/>
    <col min="9986" max="9986" width="10.375" style="68" bestFit="1" customWidth="1"/>
    <col min="9987" max="9987" width="8.125" style="68" bestFit="1" customWidth="1"/>
    <col min="9988" max="10228" width="15.625" style="68"/>
    <col min="10229" max="10229" width="6.625" style="68" customWidth="1"/>
    <col min="10230" max="10230" width="14.875" style="68" customWidth="1"/>
    <col min="10231" max="10231" width="4.875" style="68" bestFit="1" customWidth="1"/>
    <col min="10232" max="10232" width="10.875" style="68" bestFit="1" customWidth="1"/>
    <col min="10233" max="10233" width="11.125" style="68" bestFit="1" customWidth="1"/>
    <col min="10234" max="10234" width="33" style="68" customWidth="1"/>
    <col min="10235" max="10235" width="7.625" style="68" bestFit="1" customWidth="1"/>
    <col min="10236" max="10236" width="6.625" style="68" bestFit="1" customWidth="1"/>
    <col min="10237" max="10237" width="16.125" style="68" bestFit="1" customWidth="1"/>
    <col min="10238" max="10238" width="11.625" style="68" bestFit="1" customWidth="1"/>
    <col min="10239" max="10239" width="10.125" style="68" bestFit="1" customWidth="1"/>
    <col min="10240" max="10240" width="8.125" style="68" bestFit="1" customWidth="1"/>
    <col min="10241" max="10241" width="10.125" style="68" bestFit="1" customWidth="1"/>
    <col min="10242" max="10242" width="10.375" style="68" bestFit="1" customWidth="1"/>
    <col min="10243" max="10243" width="8.125" style="68" bestFit="1" customWidth="1"/>
    <col min="10244" max="10484" width="15.625" style="68"/>
    <col min="10485" max="10485" width="6.625" style="68" customWidth="1"/>
    <col min="10486" max="10486" width="14.875" style="68" customWidth="1"/>
    <col min="10487" max="10487" width="4.875" style="68" bestFit="1" customWidth="1"/>
    <col min="10488" max="10488" width="10.875" style="68" bestFit="1" customWidth="1"/>
    <col min="10489" max="10489" width="11.125" style="68" bestFit="1" customWidth="1"/>
    <col min="10490" max="10490" width="33" style="68" customWidth="1"/>
    <col min="10491" max="10491" width="7.625" style="68" bestFit="1" customWidth="1"/>
    <col min="10492" max="10492" width="6.625" style="68" bestFit="1" customWidth="1"/>
    <col min="10493" max="10493" width="16.125" style="68" bestFit="1" customWidth="1"/>
    <col min="10494" max="10494" width="11.625" style="68" bestFit="1" customWidth="1"/>
    <col min="10495" max="10495" width="10.125" style="68" bestFit="1" customWidth="1"/>
    <col min="10496" max="10496" width="8.125" style="68" bestFit="1" customWidth="1"/>
    <col min="10497" max="10497" width="10.125" style="68" bestFit="1" customWidth="1"/>
    <col min="10498" max="10498" width="10.375" style="68" bestFit="1" customWidth="1"/>
    <col min="10499" max="10499" width="8.125" style="68" bestFit="1" customWidth="1"/>
    <col min="10500" max="10740" width="15.625" style="68"/>
    <col min="10741" max="10741" width="6.625" style="68" customWidth="1"/>
    <col min="10742" max="10742" width="14.875" style="68" customWidth="1"/>
    <col min="10743" max="10743" width="4.875" style="68" bestFit="1" customWidth="1"/>
    <col min="10744" max="10744" width="10.875" style="68" bestFit="1" customWidth="1"/>
    <col min="10745" max="10745" width="11.125" style="68" bestFit="1" customWidth="1"/>
    <col min="10746" max="10746" width="33" style="68" customWidth="1"/>
    <col min="10747" max="10747" width="7.625" style="68" bestFit="1" customWidth="1"/>
    <col min="10748" max="10748" width="6.625" style="68" bestFit="1" customWidth="1"/>
    <col min="10749" max="10749" width="16.125" style="68" bestFit="1" customWidth="1"/>
    <col min="10750" max="10750" width="11.625" style="68" bestFit="1" customWidth="1"/>
    <col min="10751" max="10751" width="10.125" style="68" bestFit="1" customWidth="1"/>
    <col min="10752" max="10752" width="8.125" style="68" bestFit="1" customWidth="1"/>
    <col min="10753" max="10753" width="10.125" style="68" bestFit="1" customWidth="1"/>
    <col min="10754" max="10754" width="10.375" style="68" bestFit="1" customWidth="1"/>
    <col min="10755" max="10755" width="8.125" style="68" bestFit="1" customWidth="1"/>
    <col min="10756" max="10996" width="15.625" style="68"/>
    <col min="10997" max="10997" width="6.625" style="68" customWidth="1"/>
    <col min="10998" max="10998" width="14.875" style="68" customWidth="1"/>
    <col min="10999" max="10999" width="4.875" style="68" bestFit="1" customWidth="1"/>
    <col min="11000" max="11000" width="10.875" style="68" bestFit="1" customWidth="1"/>
    <col min="11001" max="11001" width="11.125" style="68" bestFit="1" customWidth="1"/>
    <col min="11002" max="11002" width="33" style="68" customWidth="1"/>
    <col min="11003" max="11003" width="7.625" style="68" bestFit="1" customWidth="1"/>
    <col min="11004" max="11004" width="6.625" style="68" bestFit="1" customWidth="1"/>
    <col min="11005" max="11005" width="16.125" style="68" bestFit="1" customWidth="1"/>
    <col min="11006" max="11006" width="11.625" style="68" bestFit="1" customWidth="1"/>
    <col min="11007" max="11007" width="10.125" style="68" bestFit="1" customWidth="1"/>
    <col min="11008" max="11008" width="8.125" style="68" bestFit="1" customWidth="1"/>
    <col min="11009" max="11009" width="10.125" style="68" bestFit="1" customWidth="1"/>
    <col min="11010" max="11010" width="10.375" style="68" bestFit="1" customWidth="1"/>
    <col min="11011" max="11011" width="8.125" style="68" bestFit="1" customWidth="1"/>
    <col min="11012" max="11252" width="15.625" style="68"/>
    <col min="11253" max="11253" width="6.625" style="68" customWidth="1"/>
    <col min="11254" max="11254" width="14.875" style="68" customWidth="1"/>
    <col min="11255" max="11255" width="4.875" style="68" bestFit="1" customWidth="1"/>
    <col min="11256" max="11256" width="10.875" style="68" bestFit="1" customWidth="1"/>
    <col min="11257" max="11257" width="11.125" style="68" bestFit="1" customWidth="1"/>
    <col min="11258" max="11258" width="33" style="68" customWidth="1"/>
    <col min="11259" max="11259" width="7.625" style="68" bestFit="1" customWidth="1"/>
    <col min="11260" max="11260" width="6.625" style="68" bestFit="1" customWidth="1"/>
    <col min="11261" max="11261" width="16.125" style="68" bestFit="1" customWidth="1"/>
    <col min="11262" max="11262" width="11.625" style="68" bestFit="1" customWidth="1"/>
    <col min="11263" max="11263" width="10.125" style="68" bestFit="1" customWidth="1"/>
    <col min="11264" max="11264" width="8.125" style="68" bestFit="1" customWidth="1"/>
    <col min="11265" max="11265" width="10.125" style="68" bestFit="1" customWidth="1"/>
    <col min="11266" max="11266" width="10.375" style="68" bestFit="1" customWidth="1"/>
    <col min="11267" max="11267" width="8.125" style="68" bestFit="1" customWidth="1"/>
    <col min="11268" max="11508" width="15.625" style="68"/>
    <col min="11509" max="11509" width="6.625" style="68" customWidth="1"/>
    <col min="11510" max="11510" width="14.875" style="68" customWidth="1"/>
    <col min="11511" max="11511" width="4.875" style="68" bestFit="1" customWidth="1"/>
    <col min="11512" max="11512" width="10.875" style="68" bestFit="1" customWidth="1"/>
    <col min="11513" max="11513" width="11.125" style="68" bestFit="1" customWidth="1"/>
    <col min="11514" max="11514" width="33" style="68" customWidth="1"/>
    <col min="11515" max="11515" width="7.625" style="68" bestFit="1" customWidth="1"/>
    <col min="11516" max="11516" width="6.625" style="68" bestFit="1" customWidth="1"/>
    <col min="11517" max="11517" width="16.125" style="68" bestFit="1" customWidth="1"/>
    <col min="11518" max="11518" width="11.625" style="68" bestFit="1" customWidth="1"/>
    <col min="11519" max="11519" width="10.125" style="68" bestFit="1" customWidth="1"/>
    <col min="11520" max="11520" width="8.125" style="68" bestFit="1" customWidth="1"/>
    <col min="11521" max="11521" width="10.125" style="68" bestFit="1" customWidth="1"/>
    <col min="11522" max="11522" width="10.375" style="68" bestFit="1" customWidth="1"/>
    <col min="11523" max="11523" width="8.125" style="68" bestFit="1" customWidth="1"/>
    <col min="11524" max="11764" width="15.625" style="68"/>
    <col min="11765" max="11765" width="6.625" style="68" customWidth="1"/>
    <col min="11766" max="11766" width="14.875" style="68" customWidth="1"/>
    <col min="11767" max="11767" width="4.875" style="68" bestFit="1" customWidth="1"/>
    <col min="11768" max="11768" width="10.875" style="68" bestFit="1" customWidth="1"/>
    <col min="11769" max="11769" width="11.125" style="68" bestFit="1" customWidth="1"/>
    <col min="11770" max="11770" width="33" style="68" customWidth="1"/>
    <col min="11771" max="11771" width="7.625" style="68" bestFit="1" customWidth="1"/>
    <col min="11772" max="11772" width="6.625" style="68" bestFit="1" customWidth="1"/>
    <col min="11773" max="11773" width="16.125" style="68" bestFit="1" customWidth="1"/>
    <col min="11774" max="11774" width="11.625" style="68" bestFit="1" customWidth="1"/>
    <col min="11775" max="11775" width="10.125" style="68" bestFit="1" customWidth="1"/>
    <col min="11776" max="11776" width="8.125" style="68" bestFit="1" customWidth="1"/>
    <col min="11777" max="11777" width="10.125" style="68" bestFit="1" customWidth="1"/>
    <col min="11778" max="11778" width="10.375" style="68" bestFit="1" customWidth="1"/>
    <col min="11779" max="11779" width="8.125" style="68" bestFit="1" customWidth="1"/>
    <col min="11780" max="12020" width="15.625" style="68"/>
    <col min="12021" max="12021" width="6.625" style="68" customWidth="1"/>
    <col min="12022" max="12022" width="14.875" style="68" customWidth="1"/>
    <col min="12023" max="12023" width="4.875" style="68" bestFit="1" customWidth="1"/>
    <col min="12024" max="12024" width="10.875" style="68" bestFit="1" customWidth="1"/>
    <col min="12025" max="12025" width="11.125" style="68" bestFit="1" customWidth="1"/>
    <col min="12026" max="12026" width="33" style="68" customWidth="1"/>
    <col min="12027" max="12027" width="7.625" style="68" bestFit="1" customWidth="1"/>
    <col min="12028" max="12028" width="6.625" style="68" bestFit="1" customWidth="1"/>
    <col min="12029" max="12029" width="16.125" style="68" bestFit="1" customWidth="1"/>
    <col min="12030" max="12030" width="11.625" style="68" bestFit="1" customWidth="1"/>
    <col min="12031" max="12031" width="10.125" style="68" bestFit="1" customWidth="1"/>
    <col min="12032" max="12032" width="8.125" style="68" bestFit="1" customWidth="1"/>
    <col min="12033" max="12033" width="10.125" style="68" bestFit="1" customWidth="1"/>
    <col min="12034" max="12034" width="10.375" style="68" bestFit="1" customWidth="1"/>
    <col min="12035" max="12035" width="8.125" style="68" bestFit="1" customWidth="1"/>
    <col min="12036" max="12276" width="15.625" style="68"/>
    <col min="12277" max="12277" width="6.625" style="68" customWidth="1"/>
    <col min="12278" max="12278" width="14.875" style="68" customWidth="1"/>
    <col min="12279" max="12279" width="4.875" style="68" bestFit="1" customWidth="1"/>
    <col min="12280" max="12280" width="10.875" style="68" bestFit="1" customWidth="1"/>
    <col min="12281" max="12281" width="11.125" style="68" bestFit="1" customWidth="1"/>
    <col min="12282" max="12282" width="33" style="68" customWidth="1"/>
    <col min="12283" max="12283" width="7.625" style="68" bestFit="1" customWidth="1"/>
    <col min="12284" max="12284" width="6.625" style="68" bestFit="1" customWidth="1"/>
    <col min="12285" max="12285" width="16.125" style="68" bestFit="1" customWidth="1"/>
    <col min="12286" max="12286" width="11.625" style="68" bestFit="1" customWidth="1"/>
    <col min="12287" max="12287" width="10.125" style="68" bestFit="1" customWidth="1"/>
    <col min="12288" max="12288" width="8.125" style="68" bestFit="1" customWidth="1"/>
    <col min="12289" max="12289" width="10.125" style="68" bestFit="1" customWidth="1"/>
    <col min="12290" max="12290" width="10.375" style="68" bestFit="1" customWidth="1"/>
    <col min="12291" max="12291" width="8.125" style="68" bestFit="1" customWidth="1"/>
    <col min="12292" max="12532" width="15.625" style="68"/>
    <col min="12533" max="12533" width="6.625" style="68" customWidth="1"/>
    <col min="12534" max="12534" width="14.875" style="68" customWidth="1"/>
    <col min="12535" max="12535" width="4.875" style="68" bestFit="1" customWidth="1"/>
    <col min="12536" max="12536" width="10.875" style="68" bestFit="1" customWidth="1"/>
    <col min="12537" max="12537" width="11.125" style="68" bestFit="1" customWidth="1"/>
    <col min="12538" max="12538" width="33" style="68" customWidth="1"/>
    <col min="12539" max="12539" width="7.625" style="68" bestFit="1" customWidth="1"/>
    <col min="12540" max="12540" width="6.625" style="68" bestFit="1" customWidth="1"/>
    <col min="12541" max="12541" width="16.125" style="68" bestFit="1" customWidth="1"/>
    <col min="12542" max="12542" width="11.625" style="68" bestFit="1" customWidth="1"/>
    <col min="12543" max="12543" width="10.125" style="68" bestFit="1" customWidth="1"/>
    <col min="12544" max="12544" width="8.125" style="68" bestFit="1" customWidth="1"/>
    <col min="12545" max="12545" width="10.125" style="68" bestFit="1" customWidth="1"/>
    <col min="12546" max="12546" width="10.375" style="68" bestFit="1" customWidth="1"/>
    <col min="12547" max="12547" width="8.125" style="68" bestFit="1" customWidth="1"/>
    <col min="12548" max="12788" width="15.625" style="68"/>
    <col min="12789" max="12789" width="6.625" style="68" customWidth="1"/>
    <col min="12790" max="12790" width="14.875" style="68" customWidth="1"/>
    <col min="12791" max="12791" width="4.875" style="68" bestFit="1" customWidth="1"/>
    <col min="12792" max="12792" width="10.875" style="68" bestFit="1" customWidth="1"/>
    <col min="12793" max="12793" width="11.125" style="68" bestFit="1" customWidth="1"/>
    <col min="12794" max="12794" width="33" style="68" customWidth="1"/>
    <col min="12795" max="12795" width="7.625" style="68" bestFit="1" customWidth="1"/>
    <col min="12796" max="12796" width="6.625" style="68" bestFit="1" customWidth="1"/>
    <col min="12797" max="12797" width="16.125" style="68" bestFit="1" customWidth="1"/>
    <col min="12798" max="12798" width="11.625" style="68" bestFit="1" customWidth="1"/>
    <col min="12799" max="12799" width="10.125" style="68" bestFit="1" customWidth="1"/>
    <col min="12800" max="12800" width="8.125" style="68" bestFit="1" customWidth="1"/>
    <col min="12801" max="12801" width="10.125" style="68" bestFit="1" customWidth="1"/>
    <col min="12802" max="12802" width="10.375" style="68" bestFit="1" customWidth="1"/>
    <col min="12803" max="12803" width="8.125" style="68" bestFit="1" customWidth="1"/>
    <col min="12804" max="13044" width="15.625" style="68"/>
    <col min="13045" max="13045" width="6.625" style="68" customWidth="1"/>
    <col min="13046" max="13046" width="14.875" style="68" customWidth="1"/>
    <col min="13047" max="13047" width="4.875" style="68" bestFit="1" customWidth="1"/>
    <col min="13048" max="13048" width="10.875" style="68" bestFit="1" customWidth="1"/>
    <col min="13049" max="13049" width="11.125" style="68" bestFit="1" customWidth="1"/>
    <col min="13050" max="13050" width="33" style="68" customWidth="1"/>
    <col min="13051" max="13051" width="7.625" style="68" bestFit="1" customWidth="1"/>
    <col min="13052" max="13052" width="6.625" style="68" bestFit="1" customWidth="1"/>
    <col min="13053" max="13053" width="16.125" style="68" bestFit="1" customWidth="1"/>
    <col min="13054" max="13054" width="11.625" style="68" bestFit="1" customWidth="1"/>
    <col min="13055" max="13055" width="10.125" style="68" bestFit="1" customWidth="1"/>
    <col min="13056" max="13056" width="8.125" style="68" bestFit="1" customWidth="1"/>
    <col min="13057" max="13057" width="10.125" style="68" bestFit="1" customWidth="1"/>
    <col min="13058" max="13058" width="10.375" style="68" bestFit="1" customWidth="1"/>
    <col min="13059" max="13059" width="8.125" style="68" bestFit="1" customWidth="1"/>
    <col min="13060" max="13300" width="15.625" style="68"/>
    <col min="13301" max="13301" width="6.625" style="68" customWidth="1"/>
    <col min="13302" max="13302" width="14.875" style="68" customWidth="1"/>
    <col min="13303" max="13303" width="4.875" style="68" bestFit="1" customWidth="1"/>
    <col min="13304" max="13304" width="10.875" style="68" bestFit="1" customWidth="1"/>
    <col min="13305" max="13305" width="11.125" style="68" bestFit="1" customWidth="1"/>
    <col min="13306" max="13306" width="33" style="68" customWidth="1"/>
    <col min="13307" max="13307" width="7.625" style="68" bestFit="1" customWidth="1"/>
    <col min="13308" max="13308" width="6.625" style="68" bestFit="1" customWidth="1"/>
    <col min="13309" max="13309" width="16.125" style="68" bestFit="1" customWidth="1"/>
    <col min="13310" max="13310" width="11.625" style="68" bestFit="1" customWidth="1"/>
    <col min="13311" max="13311" width="10.125" style="68" bestFit="1" customWidth="1"/>
    <col min="13312" max="13312" width="8.125" style="68" bestFit="1" customWidth="1"/>
    <col min="13313" max="13313" width="10.125" style="68" bestFit="1" customWidth="1"/>
    <col min="13314" max="13314" width="10.375" style="68" bestFit="1" customWidth="1"/>
    <col min="13315" max="13315" width="8.125" style="68" bestFit="1" customWidth="1"/>
    <col min="13316" max="13556" width="15.625" style="68"/>
    <col min="13557" max="13557" width="6.625" style="68" customWidth="1"/>
    <col min="13558" max="13558" width="14.875" style="68" customWidth="1"/>
    <col min="13559" max="13559" width="4.875" style="68" bestFit="1" customWidth="1"/>
    <col min="13560" max="13560" width="10.875" style="68" bestFit="1" customWidth="1"/>
    <col min="13561" max="13561" width="11.125" style="68" bestFit="1" customWidth="1"/>
    <col min="13562" max="13562" width="33" style="68" customWidth="1"/>
    <col min="13563" max="13563" width="7.625" style="68" bestFit="1" customWidth="1"/>
    <col min="13564" max="13564" width="6.625" style="68" bestFit="1" customWidth="1"/>
    <col min="13565" max="13565" width="16.125" style="68" bestFit="1" customWidth="1"/>
    <col min="13566" max="13566" width="11.625" style="68" bestFit="1" customWidth="1"/>
    <col min="13567" max="13567" width="10.125" style="68" bestFit="1" customWidth="1"/>
    <col min="13568" max="13568" width="8.125" style="68" bestFit="1" customWidth="1"/>
    <col min="13569" max="13569" width="10.125" style="68" bestFit="1" customWidth="1"/>
    <col min="13570" max="13570" width="10.375" style="68" bestFit="1" customWidth="1"/>
    <col min="13571" max="13571" width="8.125" style="68" bestFit="1" customWidth="1"/>
    <col min="13572" max="13812" width="15.625" style="68"/>
    <col min="13813" max="13813" width="6.625" style="68" customWidth="1"/>
    <col min="13814" max="13814" width="14.875" style="68" customWidth="1"/>
    <col min="13815" max="13815" width="4.875" style="68" bestFit="1" customWidth="1"/>
    <col min="13816" max="13816" width="10.875" style="68" bestFit="1" customWidth="1"/>
    <col min="13817" max="13817" width="11.125" style="68" bestFit="1" customWidth="1"/>
    <col min="13818" max="13818" width="33" style="68" customWidth="1"/>
    <col min="13819" max="13819" width="7.625" style="68" bestFit="1" customWidth="1"/>
    <col min="13820" max="13820" width="6.625" style="68" bestFit="1" customWidth="1"/>
    <col min="13821" max="13821" width="16.125" style="68" bestFit="1" customWidth="1"/>
    <col min="13822" max="13822" width="11.625" style="68" bestFit="1" customWidth="1"/>
    <col min="13823" max="13823" width="10.125" style="68" bestFit="1" customWidth="1"/>
    <col min="13824" max="13824" width="8.125" style="68" bestFit="1" customWidth="1"/>
    <col min="13825" max="13825" width="10.125" style="68" bestFit="1" customWidth="1"/>
    <col min="13826" max="13826" width="10.375" style="68" bestFit="1" customWidth="1"/>
    <col min="13827" max="13827" width="8.125" style="68" bestFit="1" customWidth="1"/>
    <col min="13828" max="14068" width="15.625" style="68"/>
    <col min="14069" max="14069" width="6.625" style="68" customWidth="1"/>
    <col min="14070" max="14070" width="14.875" style="68" customWidth="1"/>
    <col min="14071" max="14071" width="4.875" style="68" bestFit="1" customWidth="1"/>
    <col min="14072" max="14072" width="10.875" style="68" bestFit="1" customWidth="1"/>
    <col min="14073" max="14073" width="11.125" style="68" bestFit="1" customWidth="1"/>
    <col min="14074" max="14074" width="33" style="68" customWidth="1"/>
    <col min="14075" max="14075" width="7.625" style="68" bestFit="1" customWidth="1"/>
    <col min="14076" max="14076" width="6.625" style="68" bestFit="1" customWidth="1"/>
    <col min="14077" max="14077" width="16.125" style="68" bestFit="1" customWidth="1"/>
    <col min="14078" max="14078" width="11.625" style="68" bestFit="1" customWidth="1"/>
    <col min="14079" max="14079" width="10.125" style="68" bestFit="1" customWidth="1"/>
    <col min="14080" max="14080" width="8.125" style="68" bestFit="1" customWidth="1"/>
    <col min="14081" max="14081" width="10.125" style="68" bestFit="1" customWidth="1"/>
    <col min="14082" max="14082" width="10.375" style="68" bestFit="1" customWidth="1"/>
    <col min="14083" max="14083" width="8.125" style="68" bestFit="1" customWidth="1"/>
    <col min="14084" max="14324" width="15.625" style="68"/>
    <col min="14325" max="14325" width="6.625" style="68" customWidth="1"/>
    <col min="14326" max="14326" width="14.875" style="68" customWidth="1"/>
    <col min="14327" max="14327" width="4.875" style="68" bestFit="1" customWidth="1"/>
    <col min="14328" max="14328" width="10.875" style="68" bestFit="1" customWidth="1"/>
    <col min="14329" max="14329" width="11.125" style="68" bestFit="1" customWidth="1"/>
    <col min="14330" max="14330" width="33" style="68" customWidth="1"/>
    <col min="14331" max="14331" width="7.625" style="68" bestFit="1" customWidth="1"/>
    <col min="14332" max="14332" width="6.625" style="68" bestFit="1" customWidth="1"/>
    <col min="14333" max="14333" width="16.125" style="68" bestFit="1" customWidth="1"/>
    <col min="14334" max="14334" width="11.625" style="68" bestFit="1" customWidth="1"/>
    <col min="14335" max="14335" width="10.125" style="68" bestFit="1" customWidth="1"/>
    <col min="14336" max="14336" width="8.125" style="68" bestFit="1" customWidth="1"/>
    <col min="14337" max="14337" width="10.125" style="68" bestFit="1" customWidth="1"/>
    <col min="14338" max="14338" width="10.375" style="68" bestFit="1" customWidth="1"/>
    <col min="14339" max="14339" width="8.125" style="68" bestFit="1" customWidth="1"/>
    <col min="14340" max="14580" width="15.625" style="68"/>
    <col min="14581" max="14581" width="6.625" style="68" customWidth="1"/>
    <col min="14582" max="14582" width="14.875" style="68" customWidth="1"/>
    <col min="14583" max="14583" width="4.875" style="68" bestFit="1" customWidth="1"/>
    <col min="14584" max="14584" width="10.875" style="68" bestFit="1" customWidth="1"/>
    <col min="14585" max="14585" width="11.125" style="68" bestFit="1" customWidth="1"/>
    <col min="14586" max="14586" width="33" style="68" customWidth="1"/>
    <col min="14587" max="14587" width="7.625" style="68" bestFit="1" customWidth="1"/>
    <col min="14588" max="14588" width="6.625" style="68" bestFit="1" customWidth="1"/>
    <col min="14589" max="14589" width="16.125" style="68" bestFit="1" customWidth="1"/>
    <col min="14590" max="14590" width="11.625" style="68" bestFit="1" customWidth="1"/>
    <col min="14591" max="14591" width="10.125" style="68" bestFit="1" customWidth="1"/>
    <col min="14592" max="14592" width="8.125" style="68" bestFit="1" customWidth="1"/>
    <col min="14593" max="14593" width="10.125" style="68" bestFit="1" customWidth="1"/>
    <col min="14594" max="14594" width="10.375" style="68" bestFit="1" customWidth="1"/>
    <col min="14595" max="14595" width="8.125" style="68" bestFit="1" customWidth="1"/>
    <col min="14596" max="14836" width="15.625" style="68"/>
    <col min="14837" max="14837" width="6.625" style="68" customWidth="1"/>
    <col min="14838" max="14838" width="14.875" style="68" customWidth="1"/>
    <col min="14839" max="14839" width="4.875" style="68" bestFit="1" customWidth="1"/>
    <col min="14840" max="14840" width="10.875" style="68" bestFit="1" customWidth="1"/>
    <col min="14841" max="14841" width="11.125" style="68" bestFit="1" customWidth="1"/>
    <col min="14842" max="14842" width="33" style="68" customWidth="1"/>
    <col min="14843" max="14843" width="7.625" style="68" bestFit="1" customWidth="1"/>
    <col min="14844" max="14844" width="6.625" style="68" bestFit="1" customWidth="1"/>
    <col min="14845" max="14845" width="16.125" style="68" bestFit="1" customWidth="1"/>
    <col min="14846" max="14846" width="11.625" style="68" bestFit="1" customWidth="1"/>
    <col min="14847" max="14847" width="10.125" style="68" bestFit="1" customWidth="1"/>
    <col min="14848" max="14848" width="8.125" style="68" bestFit="1" customWidth="1"/>
    <col min="14849" max="14849" width="10.125" style="68" bestFit="1" customWidth="1"/>
    <col min="14850" max="14850" width="10.375" style="68" bestFit="1" customWidth="1"/>
    <col min="14851" max="14851" width="8.125" style="68" bestFit="1" customWidth="1"/>
    <col min="14852" max="15092" width="15.625" style="68"/>
    <col min="15093" max="15093" width="6.625" style="68" customWidth="1"/>
    <col min="15094" max="15094" width="14.875" style="68" customWidth="1"/>
    <col min="15095" max="15095" width="4.875" style="68" bestFit="1" customWidth="1"/>
    <col min="15096" max="15096" width="10.875" style="68" bestFit="1" customWidth="1"/>
    <col min="15097" max="15097" width="11.125" style="68" bestFit="1" customWidth="1"/>
    <col min="15098" max="15098" width="33" style="68" customWidth="1"/>
    <col min="15099" max="15099" width="7.625" style="68" bestFit="1" customWidth="1"/>
    <col min="15100" max="15100" width="6.625" style="68" bestFit="1" customWidth="1"/>
    <col min="15101" max="15101" width="16.125" style="68" bestFit="1" customWidth="1"/>
    <col min="15102" max="15102" width="11.625" style="68" bestFit="1" customWidth="1"/>
    <col min="15103" max="15103" width="10.125" style="68" bestFit="1" customWidth="1"/>
    <col min="15104" max="15104" width="8.125" style="68" bestFit="1" customWidth="1"/>
    <col min="15105" max="15105" width="10.125" style="68" bestFit="1" customWidth="1"/>
    <col min="15106" max="15106" width="10.375" style="68" bestFit="1" customWidth="1"/>
    <col min="15107" max="15107" width="8.125" style="68" bestFit="1" customWidth="1"/>
    <col min="15108" max="15348" width="15.625" style="68"/>
    <col min="15349" max="15349" width="6.625" style="68" customWidth="1"/>
    <col min="15350" max="15350" width="14.875" style="68" customWidth="1"/>
    <col min="15351" max="15351" width="4.875" style="68" bestFit="1" customWidth="1"/>
    <col min="15352" max="15352" width="10.875" style="68" bestFit="1" customWidth="1"/>
    <col min="15353" max="15353" width="11.125" style="68" bestFit="1" customWidth="1"/>
    <col min="15354" max="15354" width="33" style="68" customWidth="1"/>
    <col min="15355" max="15355" width="7.625" style="68" bestFit="1" customWidth="1"/>
    <col min="15356" max="15356" width="6.625" style="68" bestFit="1" customWidth="1"/>
    <col min="15357" max="15357" width="16.125" style="68" bestFit="1" customWidth="1"/>
    <col min="15358" max="15358" width="11.625" style="68" bestFit="1" customWidth="1"/>
    <col min="15359" max="15359" width="10.125" style="68" bestFit="1" customWidth="1"/>
    <col min="15360" max="15360" width="8.125" style="68" bestFit="1" customWidth="1"/>
    <col min="15361" max="15361" width="10.125" style="68" bestFit="1" customWidth="1"/>
    <col min="15362" max="15362" width="10.375" style="68" bestFit="1" customWidth="1"/>
    <col min="15363" max="15363" width="8.125" style="68" bestFit="1" customWidth="1"/>
    <col min="15364" max="15604" width="15.625" style="68"/>
    <col min="15605" max="15605" width="6.625" style="68" customWidth="1"/>
    <col min="15606" max="15606" width="14.875" style="68" customWidth="1"/>
    <col min="15607" max="15607" width="4.875" style="68" bestFit="1" customWidth="1"/>
    <col min="15608" max="15608" width="10.875" style="68" bestFit="1" customWidth="1"/>
    <col min="15609" max="15609" width="11.125" style="68" bestFit="1" customWidth="1"/>
    <col min="15610" max="15610" width="33" style="68" customWidth="1"/>
    <col min="15611" max="15611" width="7.625" style="68" bestFit="1" customWidth="1"/>
    <col min="15612" max="15612" width="6.625" style="68" bestFit="1" customWidth="1"/>
    <col min="15613" max="15613" width="16.125" style="68" bestFit="1" customWidth="1"/>
    <col min="15614" max="15614" width="11.625" style="68" bestFit="1" customWidth="1"/>
    <col min="15615" max="15615" width="10.125" style="68" bestFit="1" customWidth="1"/>
    <col min="15616" max="15616" width="8.125" style="68" bestFit="1" customWidth="1"/>
    <col min="15617" max="15617" width="10.125" style="68" bestFit="1" customWidth="1"/>
    <col min="15618" max="15618" width="10.375" style="68" bestFit="1" customWidth="1"/>
    <col min="15619" max="15619" width="8.125" style="68" bestFit="1" customWidth="1"/>
    <col min="15620" max="15860" width="15.625" style="68"/>
    <col min="15861" max="15861" width="6.625" style="68" customWidth="1"/>
    <col min="15862" max="15862" width="14.875" style="68" customWidth="1"/>
    <col min="15863" max="15863" width="4.875" style="68" bestFit="1" customWidth="1"/>
    <col min="15864" max="15864" width="10.875" style="68" bestFit="1" customWidth="1"/>
    <col min="15865" max="15865" width="11.125" style="68" bestFit="1" customWidth="1"/>
    <col min="15866" max="15866" width="33" style="68" customWidth="1"/>
    <col min="15867" max="15867" width="7.625" style="68" bestFit="1" customWidth="1"/>
    <col min="15868" max="15868" width="6.625" style="68" bestFit="1" customWidth="1"/>
    <col min="15869" max="15869" width="16.125" style="68" bestFit="1" customWidth="1"/>
    <col min="15870" max="15870" width="11.625" style="68" bestFit="1" customWidth="1"/>
    <col min="15871" max="15871" width="10.125" style="68" bestFit="1" customWidth="1"/>
    <col min="15872" max="15872" width="8.125" style="68" bestFit="1" customWidth="1"/>
    <col min="15873" max="15873" width="10.125" style="68" bestFit="1" customWidth="1"/>
    <col min="15874" max="15874" width="10.375" style="68" bestFit="1" customWidth="1"/>
    <col min="15875" max="15875" width="8.125" style="68" bestFit="1" customWidth="1"/>
    <col min="15876" max="16116" width="15.625" style="68"/>
    <col min="16117" max="16117" width="6.625" style="68" customWidth="1"/>
    <col min="16118" max="16118" width="14.875" style="68" customWidth="1"/>
    <col min="16119" max="16119" width="4.875" style="68" bestFit="1" customWidth="1"/>
    <col min="16120" max="16120" width="10.875" style="68" bestFit="1" customWidth="1"/>
    <col min="16121" max="16121" width="11.125" style="68" bestFit="1" customWidth="1"/>
    <col min="16122" max="16122" width="33" style="68" customWidth="1"/>
    <col min="16123" max="16123" width="7.625" style="68" bestFit="1" customWidth="1"/>
    <col min="16124" max="16124" width="6.625" style="68" bestFit="1" customWidth="1"/>
    <col min="16125" max="16125" width="16.125" style="68" bestFit="1" customWidth="1"/>
    <col min="16126" max="16126" width="11.625" style="68" bestFit="1" customWidth="1"/>
    <col min="16127" max="16127" width="10.125" style="68" bestFit="1" customWidth="1"/>
    <col min="16128" max="16128" width="8.125" style="68" bestFit="1" customWidth="1"/>
    <col min="16129" max="16129" width="10.125" style="68" bestFit="1" customWidth="1"/>
    <col min="16130" max="16130" width="10.375" style="68" bestFit="1" customWidth="1"/>
    <col min="16131" max="16131" width="8.125" style="68" bestFit="1" customWidth="1"/>
    <col min="16132" max="16384" width="15.625" style="68"/>
  </cols>
  <sheetData>
    <row r="1" spans="1:10" ht="23.25" customHeight="1" x14ac:dyDescent="0.35">
      <c r="C1" s="361"/>
      <c r="D1" s="361"/>
      <c r="E1" s="361"/>
      <c r="F1" s="361"/>
      <c r="G1" s="361"/>
      <c r="H1" s="361"/>
      <c r="I1" s="361"/>
      <c r="J1" s="340" t="s">
        <v>756</v>
      </c>
    </row>
    <row r="2" spans="1:10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  <c r="J2" s="862"/>
    </row>
    <row r="3" spans="1:10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  <c r="J3" s="862"/>
    </row>
    <row r="4" spans="1:10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  <c r="J4" s="862"/>
    </row>
    <row r="5" spans="1:10" ht="23.25" customHeight="1" x14ac:dyDescent="0.35">
      <c r="A5" s="70"/>
      <c r="B5" s="70"/>
      <c r="C5" s="70"/>
      <c r="D5" s="70"/>
      <c r="E5" s="70"/>
      <c r="F5" s="70"/>
      <c r="G5" s="70"/>
      <c r="H5" s="70"/>
      <c r="I5" s="70"/>
    </row>
    <row r="6" spans="1:10" ht="23.25" customHeight="1" x14ac:dyDescent="0.35">
      <c r="A6" s="72" t="s">
        <v>757</v>
      </c>
    </row>
    <row r="7" spans="1:10" x14ac:dyDescent="0.35">
      <c r="A7" s="846" t="s">
        <v>481</v>
      </c>
      <c r="B7" s="846" t="s">
        <v>758</v>
      </c>
      <c r="C7" s="846" t="s">
        <v>759</v>
      </c>
      <c r="D7" s="846" t="s">
        <v>760</v>
      </c>
      <c r="E7" s="882" t="s">
        <v>761</v>
      </c>
      <c r="F7" s="846" t="s">
        <v>516</v>
      </c>
      <c r="G7" s="852" t="s">
        <v>511</v>
      </c>
      <c r="H7" s="852" t="s">
        <v>762</v>
      </c>
      <c r="I7" s="846" t="s">
        <v>763</v>
      </c>
      <c r="J7" s="879" t="s">
        <v>500</v>
      </c>
    </row>
    <row r="8" spans="1:10" x14ac:dyDescent="0.35">
      <c r="A8" s="846"/>
      <c r="B8" s="846"/>
      <c r="C8" s="846"/>
      <c r="D8" s="846"/>
      <c r="E8" s="882"/>
      <c r="F8" s="846"/>
      <c r="G8" s="853"/>
      <c r="H8" s="853"/>
      <c r="I8" s="846"/>
      <c r="J8" s="881"/>
    </row>
    <row r="9" spans="1:10" ht="23.25" customHeight="1" x14ac:dyDescent="0.35">
      <c r="A9" s="343"/>
      <c r="B9" s="344"/>
      <c r="C9" s="342"/>
      <c r="D9" s="342"/>
      <c r="E9" s="363" t="s">
        <v>532</v>
      </c>
      <c r="F9" s="342"/>
      <c r="G9" s="342"/>
      <c r="H9" s="345"/>
      <c r="I9" s="346"/>
      <c r="J9" s="462"/>
    </row>
    <row r="10" spans="1:10" ht="23.25" customHeight="1" x14ac:dyDescent="0.35">
      <c r="A10" s="354">
        <v>1</v>
      </c>
      <c r="B10" s="356">
        <v>100000396461</v>
      </c>
      <c r="C10" s="354">
        <v>2500701616</v>
      </c>
      <c r="D10" s="354">
        <v>2500700010</v>
      </c>
      <c r="E10" s="371" t="s">
        <v>764</v>
      </c>
      <c r="F10" s="354" t="str">
        <f>VLOOKUP(B10,[4]รวม!$A:$R,7,0)</f>
        <v>040/000</v>
      </c>
      <c r="G10" s="354">
        <f>VLOOKUP(B10,[4]รวม!$A:$R,8,0)</f>
        <v>8</v>
      </c>
      <c r="H10" s="463">
        <v>43370</v>
      </c>
      <c r="I10" s="427">
        <f>VLOOKUP(B10,[4]รวม!$A:$R,12,0)</f>
        <v>122160000</v>
      </c>
      <c r="J10" s="354" t="s">
        <v>501</v>
      </c>
    </row>
    <row r="11" spans="1:10" ht="23.25" customHeight="1" x14ac:dyDescent="0.35">
      <c r="A11" s="343"/>
      <c r="B11" s="344"/>
      <c r="C11" s="342"/>
      <c r="D11" s="342"/>
      <c r="E11" s="363" t="s">
        <v>545</v>
      </c>
      <c r="F11" s="342"/>
      <c r="G11" s="342"/>
      <c r="H11" s="345"/>
      <c r="I11" s="346"/>
      <c r="J11" s="343"/>
    </row>
    <row r="12" spans="1:10" ht="23.25" customHeight="1" x14ac:dyDescent="0.35">
      <c r="A12" s="347">
        <v>1</v>
      </c>
      <c r="B12" s="349">
        <v>100000367249</v>
      </c>
      <c r="C12" s="347">
        <v>2500701616</v>
      </c>
      <c r="D12" s="347">
        <v>2500700010</v>
      </c>
      <c r="E12" s="380" t="s">
        <v>765</v>
      </c>
      <c r="F12" s="347" t="str">
        <f>VLOOKUP(B12,[4]รวม!$A:$R,7,0)</f>
        <v>025/000</v>
      </c>
      <c r="G12" s="347">
        <f>VLOOKUP(B12,[4]รวม!$A:$R,8,0)</f>
        <v>1</v>
      </c>
      <c r="H12" s="350">
        <v>43061</v>
      </c>
      <c r="I12" s="396">
        <f>VLOOKUP(B12,[4]รวม!$A:$R,12,0)</f>
        <v>786069.48</v>
      </c>
      <c r="J12" s="347" t="s">
        <v>501</v>
      </c>
    </row>
    <row r="13" spans="1:10" ht="23.25" customHeight="1" x14ac:dyDescent="0.35">
      <c r="A13" s="347">
        <v>2</v>
      </c>
      <c r="B13" s="349">
        <v>100000367250</v>
      </c>
      <c r="C13" s="347">
        <v>2500701616</v>
      </c>
      <c r="D13" s="347">
        <v>2500700010</v>
      </c>
      <c r="E13" s="380" t="s">
        <v>766</v>
      </c>
      <c r="F13" s="347" t="str">
        <f>VLOOKUP(B13,[4]รวม!$A:$R,7,0)</f>
        <v>025/000</v>
      </c>
      <c r="G13" s="347">
        <f>VLOOKUP(B13,[4]รวม!$A:$R,8,0)</f>
        <v>1</v>
      </c>
      <c r="H13" s="350">
        <v>43061</v>
      </c>
      <c r="I13" s="396">
        <f>VLOOKUP(B13,[4]รวม!$A:$R,12,0)</f>
        <v>449036.6</v>
      </c>
      <c r="J13" s="347" t="s">
        <v>501</v>
      </c>
    </row>
    <row r="14" spans="1:10" ht="23.25" customHeight="1" x14ac:dyDescent="0.35">
      <c r="A14" s="347">
        <v>3</v>
      </c>
      <c r="B14" s="349">
        <v>100000367251</v>
      </c>
      <c r="C14" s="347">
        <v>2500701616</v>
      </c>
      <c r="D14" s="347">
        <v>2500700010</v>
      </c>
      <c r="E14" s="380" t="s">
        <v>767</v>
      </c>
      <c r="F14" s="347" t="str">
        <f>VLOOKUP(B14,[4]รวม!$A:$R,7,0)</f>
        <v>025/000</v>
      </c>
      <c r="G14" s="347">
        <f>VLOOKUP(B14,[4]รวม!$A:$R,8,0)</f>
        <v>1</v>
      </c>
      <c r="H14" s="350">
        <v>43061</v>
      </c>
      <c r="I14" s="396">
        <f>VLOOKUP(B14,[4]รวม!$A:$R,12,0)</f>
        <v>1488824.96</v>
      </c>
      <c r="J14" s="347" t="s">
        <v>501</v>
      </c>
    </row>
    <row r="15" spans="1:10" ht="23.25" customHeight="1" x14ac:dyDescent="0.35">
      <c r="A15" s="347">
        <v>4</v>
      </c>
      <c r="B15" s="349">
        <v>100000367252</v>
      </c>
      <c r="C15" s="347">
        <v>2500701616</v>
      </c>
      <c r="D15" s="347">
        <v>2500700010</v>
      </c>
      <c r="E15" s="380" t="s">
        <v>768</v>
      </c>
      <c r="F15" s="347" t="str">
        <f>VLOOKUP(B15,[4]รวม!$A:$R,7,0)</f>
        <v>025/000</v>
      </c>
      <c r="G15" s="347">
        <f>VLOOKUP(B15,[4]รวม!$A:$R,8,0)</f>
        <v>1</v>
      </c>
      <c r="H15" s="350">
        <v>43061</v>
      </c>
      <c r="I15" s="396">
        <f>VLOOKUP(B15,[4]รวม!$A:$R,12,0)</f>
        <v>1101068.96</v>
      </c>
      <c r="J15" s="347" t="s">
        <v>501</v>
      </c>
    </row>
    <row r="16" spans="1:10" ht="23.25" customHeight="1" x14ac:dyDescent="0.35">
      <c r="A16" s="347">
        <v>5</v>
      </c>
      <c r="B16" s="349">
        <v>100000367253</v>
      </c>
      <c r="C16" s="347">
        <v>2500701616</v>
      </c>
      <c r="D16" s="347">
        <v>2500700010</v>
      </c>
      <c r="E16" s="380" t="s">
        <v>769</v>
      </c>
      <c r="F16" s="347" t="str">
        <f>VLOOKUP(B16,[4]รวม!$A:$R,7,0)</f>
        <v>025/000</v>
      </c>
      <c r="G16" s="347">
        <f>VLOOKUP(B16,[4]รวม!$A:$R,8,0)</f>
        <v>1</v>
      </c>
      <c r="H16" s="350">
        <v>43061</v>
      </c>
      <c r="I16" s="396">
        <f>VLOOKUP(B16,[4]รวม!$A:$R,12,0)</f>
        <v>966000</v>
      </c>
      <c r="J16" s="347" t="s">
        <v>501</v>
      </c>
    </row>
    <row r="17" spans="1:10" ht="23.25" customHeight="1" x14ac:dyDescent="0.35">
      <c r="A17" s="347">
        <v>6</v>
      </c>
      <c r="B17" s="349">
        <v>100000367254</v>
      </c>
      <c r="C17" s="347">
        <v>2500701616</v>
      </c>
      <c r="D17" s="347">
        <v>2500700010</v>
      </c>
      <c r="E17" s="380" t="s">
        <v>770</v>
      </c>
      <c r="F17" s="347" t="str">
        <f>VLOOKUP(B17,[4]รวม!$A:$R,7,0)</f>
        <v>025/000</v>
      </c>
      <c r="G17" s="347">
        <f>VLOOKUP(B17,[4]รวม!$A:$R,8,0)</f>
        <v>1</v>
      </c>
      <c r="H17" s="350">
        <v>43061</v>
      </c>
      <c r="I17" s="396">
        <f>VLOOKUP(B17,[4]รวม!$A:$R,12,0)</f>
        <v>966000</v>
      </c>
      <c r="J17" s="347" t="s">
        <v>501</v>
      </c>
    </row>
    <row r="18" spans="1:10" ht="23.25" customHeight="1" x14ac:dyDescent="0.35">
      <c r="A18" s="347">
        <v>7</v>
      </c>
      <c r="B18" s="349">
        <v>100000367255</v>
      </c>
      <c r="C18" s="347">
        <v>2500701616</v>
      </c>
      <c r="D18" s="347">
        <v>2500700010</v>
      </c>
      <c r="E18" s="380" t="s">
        <v>771</v>
      </c>
      <c r="F18" s="347" t="str">
        <f>VLOOKUP(B18,[4]รวม!$A:$R,7,0)</f>
        <v>025/000</v>
      </c>
      <c r="G18" s="347">
        <f>VLOOKUP(B18,[4]รวม!$A:$R,8,0)</f>
        <v>1</v>
      </c>
      <c r="H18" s="350">
        <v>43061</v>
      </c>
      <c r="I18" s="396">
        <f>VLOOKUP(B18,[4]รวม!$A:$R,12,0)</f>
        <v>966000</v>
      </c>
      <c r="J18" s="347" t="s">
        <v>501</v>
      </c>
    </row>
    <row r="19" spans="1:10" ht="23.25" customHeight="1" x14ac:dyDescent="0.35">
      <c r="A19" s="347">
        <v>8</v>
      </c>
      <c r="B19" s="349">
        <v>100000367256</v>
      </c>
      <c r="C19" s="347">
        <v>2500701616</v>
      </c>
      <c r="D19" s="347">
        <v>2500700010</v>
      </c>
      <c r="E19" s="380" t="s">
        <v>772</v>
      </c>
      <c r="F19" s="347" t="str">
        <f>VLOOKUP(B19,[4]รวม!$A:$R,7,0)</f>
        <v>025/000</v>
      </c>
      <c r="G19" s="347">
        <f>VLOOKUP(B19,[4]รวม!$A:$R,8,0)</f>
        <v>1</v>
      </c>
      <c r="H19" s="350">
        <v>43061</v>
      </c>
      <c r="I19" s="396">
        <f>VLOOKUP(B19,[4]รวม!$A:$R,12,0)</f>
        <v>966000</v>
      </c>
      <c r="J19" s="347" t="s">
        <v>501</v>
      </c>
    </row>
    <row r="20" spans="1:10" ht="23.25" customHeight="1" x14ac:dyDescent="0.35">
      <c r="A20" s="347">
        <v>9</v>
      </c>
      <c r="B20" s="349">
        <v>100000367257</v>
      </c>
      <c r="C20" s="347">
        <v>2500701616</v>
      </c>
      <c r="D20" s="347">
        <v>2500700010</v>
      </c>
      <c r="E20" s="380" t="s">
        <v>773</v>
      </c>
      <c r="F20" s="347" t="str">
        <f>VLOOKUP(B20,[4]รวม!$A:$R,7,0)</f>
        <v>025/000</v>
      </c>
      <c r="G20" s="347">
        <f>VLOOKUP(B20,[4]รวม!$A:$R,8,0)</f>
        <v>1</v>
      </c>
      <c r="H20" s="350">
        <v>43061</v>
      </c>
      <c r="I20" s="396">
        <f>VLOOKUP(B20,[4]รวม!$A:$R,12,0)</f>
        <v>965028</v>
      </c>
      <c r="J20" s="347" t="s">
        <v>501</v>
      </c>
    </row>
    <row r="21" spans="1:10" ht="23.25" customHeight="1" x14ac:dyDescent="0.35">
      <c r="A21" s="347">
        <v>10</v>
      </c>
      <c r="B21" s="349">
        <v>100000367258</v>
      </c>
      <c r="C21" s="347">
        <v>2500701616</v>
      </c>
      <c r="D21" s="347">
        <v>2500700010</v>
      </c>
      <c r="E21" s="380" t="s">
        <v>774</v>
      </c>
      <c r="F21" s="347" t="str">
        <f>VLOOKUP(B21,[4]รวม!$A:$R,7,0)</f>
        <v>025/000</v>
      </c>
      <c r="G21" s="347">
        <f>VLOOKUP(B21,[4]รวม!$A:$R,8,0)</f>
        <v>1</v>
      </c>
      <c r="H21" s="350">
        <v>43061</v>
      </c>
      <c r="I21" s="396">
        <f>VLOOKUP(B21,[4]รวม!$A:$R,12,0)</f>
        <v>875310</v>
      </c>
      <c r="J21" s="347" t="s">
        <v>501</v>
      </c>
    </row>
    <row r="22" spans="1:10" ht="23.25" customHeight="1" x14ac:dyDescent="0.35">
      <c r="A22" s="354">
        <v>11</v>
      </c>
      <c r="B22" s="356">
        <v>100000367259</v>
      </c>
      <c r="C22" s="354">
        <v>2500701616</v>
      </c>
      <c r="D22" s="354">
        <v>2500700010</v>
      </c>
      <c r="E22" s="371" t="s">
        <v>775</v>
      </c>
      <c r="F22" s="354" t="str">
        <f>VLOOKUP(B22,[4]รวม!$A:$R,7,0)</f>
        <v>025/000</v>
      </c>
      <c r="G22" s="354">
        <f>VLOOKUP(B22,[4]รวม!$A:$R,8,0)</f>
        <v>1</v>
      </c>
      <c r="H22" s="464">
        <v>43061</v>
      </c>
      <c r="I22" s="427">
        <f>VLOOKUP(B22,[4]รวม!$A:$R,12,0)</f>
        <v>939662</v>
      </c>
      <c r="J22" s="354" t="s">
        <v>501</v>
      </c>
    </row>
    <row r="23" spans="1:10" ht="23.25" customHeight="1" x14ac:dyDescent="0.35">
      <c r="A23" s="465"/>
      <c r="B23" s="466"/>
      <c r="C23" s="467"/>
      <c r="D23" s="467"/>
      <c r="E23" s="468" t="s">
        <v>541</v>
      </c>
      <c r="F23" s="467"/>
      <c r="G23" s="467"/>
      <c r="H23" s="469"/>
      <c r="I23" s="470"/>
      <c r="J23" s="471"/>
    </row>
    <row r="24" spans="1:10" ht="23.25" customHeight="1" x14ac:dyDescent="0.35">
      <c r="A24" s="472">
        <v>1</v>
      </c>
      <c r="B24" s="473">
        <v>100000380084</v>
      </c>
      <c r="C24" s="472">
        <v>2500701616</v>
      </c>
      <c r="D24" s="472">
        <v>2500700010</v>
      </c>
      <c r="E24" s="474" t="s">
        <v>776</v>
      </c>
      <c r="F24" s="472" t="str">
        <f>VLOOKUP(B24,[4]รวม!$A:$R,7,0)</f>
        <v>008/000</v>
      </c>
      <c r="G24" s="472">
        <f>VLOOKUP(B24,[4]รวม!$A:$R,8,0)</f>
        <v>1</v>
      </c>
      <c r="H24" s="475">
        <v>43257</v>
      </c>
      <c r="I24" s="476">
        <f>VLOOKUP(B24,[4]รวม!$A:$R,12,0)</f>
        <v>900000</v>
      </c>
      <c r="J24" s="477" t="s">
        <v>503</v>
      </c>
    </row>
    <row r="25" spans="1:10" ht="23.25" customHeight="1" x14ac:dyDescent="0.35">
      <c r="A25" s="343"/>
      <c r="B25" s="344"/>
      <c r="C25" s="342"/>
      <c r="D25" s="342"/>
      <c r="E25" s="468" t="s">
        <v>518</v>
      </c>
      <c r="F25" s="342"/>
      <c r="G25" s="342"/>
      <c r="H25" s="345"/>
      <c r="I25" s="346"/>
    </row>
    <row r="26" spans="1:10" ht="23.25" customHeight="1" x14ac:dyDescent="0.35">
      <c r="A26" s="438">
        <v>1</v>
      </c>
      <c r="B26" s="482">
        <v>100000380085</v>
      </c>
      <c r="C26" s="438">
        <v>2500701616</v>
      </c>
      <c r="D26" s="438">
        <v>2500700010</v>
      </c>
      <c r="E26" s="483" t="s">
        <v>777</v>
      </c>
      <c r="F26" s="438" t="str">
        <f>VLOOKUP(B26,[4]รวม!$A:$R,7,0)</f>
        <v>008/000</v>
      </c>
      <c r="G26" s="438">
        <f>VLOOKUP(B26,[4]รวม!$A:$R,8,0)</f>
        <v>15</v>
      </c>
      <c r="H26" s="831">
        <v>43257</v>
      </c>
      <c r="I26" s="485">
        <f>VLOOKUP(B26,[4]รวม!$A:$R,12,0)</f>
        <v>360000</v>
      </c>
      <c r="J26" s="442" t="s">
        <v>503</v>
      </c>
    </row>
    <row r="27" spans="1:10" ht="23.25" customHeight="1" x14ac:dyDescent="0.35">
      <c r="A27" s="490">
        <v>2</v>
      </c>
      <c r="B27" s="491">
        <v>100000396816</v>
      </c>
      <c r="C27" s="490">
        <v>2500701616</v>
      </c>
      <c r="D27" s="490">
        <v>2500700010</v>
      </c>
      <c r="E27" s="492" t="s">
        <v>778</v>
      </c>
      <c r="F27" s="490" t="str">
        <f>VLOOKUP(B27,[4]รวม!$A:$R,7,0)</f>
        <v>008/000</v>
      </c>
      <c r="G27" s="490">
        <f>VLOOKUP(B27,[4]รวม!$A:$R,8,0)</f>
        <v>1</v>
      </c>
      <c r="H27" s="832">
        <v>43367</v>
      </c>
      <c r="I27" s="833">
        <f>VLOOKUP(B27,[4]รวม!$A:$R,12,0)</f>
        <v>16300</v>
      </c>
      <c r="J27" s="490" t="s">
        <v>501</v>
      </c>
    </row>
    <row r="28" spans="1:10" ht="23.25" customHeight="1" x14ac:dyDescent="0.35">
      <c r="A28" s="343"/>
      <c r="B28" s="344"/>
      <c r="C28" s="342"/>
      <c r="D28" s="342"/>
      <c r="E28" s="363" t="s">
        <v>779</v>
      </c>
      <c r="F28" s="342"/>
      <c r="G28" s="342"/>
      <c r="H28" s="345"/>
      <c r="I28" s="346"/>
    </row>
    <row r="29" spans="1:10" ht="23.25" customHeight="1" x14ac:dyDescent="0.35">
      <c r="A29" s="347">
        <v>1</v>
      </c>
      <c r="B29" s="349">
        <v>100000329274</v>
      </c>
      <c r="C29" s="347">
        <v>2500700987</v>
      </c>
      <c r="D29" s="347">
        <v>2500700010</v>
      </c>
      <c r="E29" s="380" t="s">
        <v>780</v>
      </c>
      <c r="F29" s="347" t="str">
        <f>VLOOKUP(B29,[4]รวม!$A:$R,7,0)</f>
        <v>005/000</v>
      </c>
      <c r="G29" s="347">
        <f>VLOOKUP(B29,[4]รวม!$A:$R,8,0)</f>
        <v>500</v>
      </c>
      <c r="H29" s="350">
        <v>43009</v>
      </c>
      <c r="I29" s="396">
        <f>VLOOKUP(B29,[4]รวม!$A:$R,12,0)</f>
        <v>74258000</v>
      </c>
      <c r="J29" s="347" t="s">
        <v>501</v>
      </c>
    </row>
    <row r="30" spans="1:10" ht="23.25" customHeight="1" x14ac:dyDescent="0.35">
      <c r="A30" s="347">
        <v>2</v>
      </c>
      <c r="B30" s="349">
        <v>100000329275</v>
      </c>
      <c r="C30" s="347">
        <v>2500700987</v>
      </c>
      <c r="D30" s="347">
        <v>2500700010</v>
      </c>
      <c r="E30" s="380" t="s">
        <v>781</v>
      </c>
      <c r="F30" s="347" t="str">
        <f>VLOOKUP(B30,[4]รวม!$A:$R,7,0)</f>
        <v>005/000</v>
      </c>
      <c r="G30" s="347">
        <f>VLOOKUP(B30,[4]รวม!$A:$R,8,0)</f>
        <v>500</v>
      </c>
      <c r="H30" s="350">
        <v>43009</v>
      </c>
      <c r="I30" s="396">
        <f>VLOOKUP(B30,[4]รวม!$A:$R,12,0)</f>
        <v>74258000</v>
      </c>
      <c r="J30" s="404" t="s">
        <v>501</v>
      </c>
    </row>
    <row r="31" spans="1:10" ht="23.25" customHeight="1" x14ac:dyDescent="0.35">
      <c r="A31" s="347">
        <v>3</v>
      </c>
      <c r="B31" s="349">
        <v>100000329276</v>
      </c>
      <c r="C31" s="347">
        <v>2500700987</v>
      </c>
      <c r="D31" s="347">
        <v>2500700010</v>
      </c>
      <c r="E31" s="380" t="s">
        <v>782</v>
      </c>
      <c r="F31" s="347" t="str">
        <f>VLOOKUP(B31,[4]รวม!$A:$R,7,0)</f>
        <v>005/000</v>
      </c>
      <c r="G31" s="347">
        <f>VLOOKUP(B31,[4]รวม!$A:$R,8,0)</f>
        <v>500</v>
      </c>
      <c r="H31" s="350">
        <v>43009</v>
      </c>
      <c r="I31" s="396">
        <f>VLOOKUP(B31,[4]รวม!$A:$R,12,0)</f>
        <v>74258000</v>
      </c>
      <c r="J31" s="347" t="s">
        <v>501</v>
      </c>
    </row>
    <row r="32" spans="1:10" ht="23.25" customHeight="1" x14ac:dyDescent="0.35">
      <c r="A32" s="347">
        <v>4</v>
      </c>
      <c r="B32" s="349">
        <v>100000329277</v>
      </c>
      <c r="C32" s="347">
        <v>2500700987</v>
      </c>
      <c r="D32" s="347">
        <v>2500700010</v>
      </c>
      <c r="E32" s="380" t="s">
        <v>783</v>
      </c>
      <c r="F32" s="347" t="str">
        <f>VLOOKUP(B32,[4]รวม!$A:$R,7,0)</f>
        <v>005/000</v>
      </c>
      <c r="G32" s="347">
        <f>VLOOKUP(B32,[4]รวม!$A:$R,8,0)</f>
        <v>500</v>
      </c>
      <c r="H32" s="350">
        <v>43028</v>
      </c>
      <c r="I32" s="396">
        <f>VLOOKUP(B32,[4]รวม!$A:$R,12,0)</f>
        <v>74258000</v>
      </c>
      <c r="J32" s="347" t="s">
        <v>501</v>
      </c>
    </row>
    <row r="33" spans="1:10" ht="23.25" customHeight="1" x14ac:dyDescent="0.35">
      <c r="A33" s="347">
        <v>5</v>
      </c>
      <c r="B33" s="349">
        <v>100000329281</v>
      </c>
      <c r="C33" s="347">
        <v>2500700987</v>
      </c>
      <c r="D33" s="347">
        <v>2500700010</v>
      </c>
      <c r="E33" s="380" t="s">
        <v>784</v>
      </c>
      <c r="F33" s="347" t="str">
        <f>VLOOKUP(B33,[4]รวม!$A:$R,7,0)</f>
        <v>005/000</v>
      </c>
      <c r="G33" s="347">
        <f>VLOOKUP(B33,[4]รวม!$A:$R,8,0)</f>
        <v>1</v>
      </c>
      <c r="H33" s="350">
        <v>43013</v>
      </c>
      <c r="I33" s="396">
        <f>VLOOKUP(B33,[4]รวม!$A:$R,12,0)</f>
        <v>6000000</v>
      </c>
      <c r="J33" s="347" t="s">
        <v>501</v>
      </c>
    </row>
    <row r="34" spans="1:10" ht="23.25" customHeight="1" x14ac:dyDescent="0.35">
      <c r="A34" s="347">
        <v>6</v>
      </c>
      <c r="B34" s="349">
        <v>100000329282</v>
      </c>
      <c r="C34" s="347">
        <v>2500700987</v>
      </c>
      <c r="D34" s="347">
        <v>2500700010</v>
      </c>
      <c r="E34" s="380" t="s">
        <v>784</v>
      </c>
      <c r="F34" s="347" t="str">
        <f>VLOOKUP(B34,[4]รวม!$A:$R,7,0)</f>
        <v>005/000</v>
      </c>
      <c r="G34" s="347">
        <f>VLOOKUP(B34,[4]รวม!$A:$R,8,0)</f>
        <v>1</v>
      </c>
      <c r="H34" s="350">
        <v>43013</v>
      </c>
      <c r="I34" s="396">
        <f>VLOOKUP(B34,[4]รวม!$A:$R,12,0)</f>
        <v>6000000</v>
      </c>
      <c r="J34" s="347" t="s">
        <v>501</v>
      </c>
    </row>
    <row r="35" spans="1:10" ht="23.25" customHeight="1" x14ac:dyDescent="0.35">
      <c r="A35" s="347">
        <v>7</v>
      </c>
      <c r="B35" s="349">
        <v>100000329286</v>
      </c>
      <c r="C35" s="347">
        <v>2500700987</v>
      </c>
      <c r="D35" s="347">
        <v>2500700010</v>
      </c>
      <c r="E35" s="380" t="s">
        <v>785</v>
      </c>
      <c r="F35" s="347" t="str">
        <f>VLOOKUP(B35,[4]รวม!$A:$R,7,0)</f>
        <v>008/000</v>
      </c>
      <c r="G35" s="347">
        <f>VLOOKUP(B35,[4]รวม!$A:$R,8,0)</f>
        <v>40</v>
      </c>
      <c r="H35" s="350">
        <v>43009</v>
      </c>
      <c r="I35" s="396">
        <f>VLOOKUP(B35,[4]รวม!$A:$R,12,0)</f>
        <v>27160000</v>
      </c>
      <c r="J35" s="347" t="s">
        <v>501</v>
      </c>
    </row>
    <row r="36" spans="1:10" ht="23.25" customHeight="1" x14ac:dyDescent="0.35">
      <c r="A36" s="347">
        <v>8</v>
      </c>
      <c r="B36" s="349">
        <v>100000329287</v>
      </c>
      <c r="C36" s="347">
        <v>2500700987</v>
      </c>
      <c r="D36" s="347">
        <v>2500700010</v>
      </c>
      <c r="E36" s="380" t="s">
        <v>786</v>
      </c>
      <c r="F36" s="347" t="str">
        <f>VLOOKUP(B36,[4]รวม!$A:$R,7,0)</f>
        <v>008/000</v>
      </c>
      <c r="G36" s="347">
        <f>VLOOKUP(B36,[4]รวม!$A:$R,8,0)</f>
        <v>40</v>
      </c>
      <c r="H36" s="350">
        <v>43009</v>
      </c>
      <c r="I36" s="396">
        <f>VLOOKUP(B36,[4]รวม!$A:$R,12,0)</f>
        <v>27160000</v>
      </c>
      <c r="J36" s="347" t="s">
        <v>501</v>
      </c>
    </row>
    <row r="37" spans="1:10" ht="23.25" customHeight="1" x14ac:dyDescent="0.35">
      <c r="A37" s="347">
        <v>9</v>
      </c>
      <c r="B37" s="349">
        <v>100000329288</v>
      </c>
      <c r="C37" s="347">
        <v>2500700987</v>
      </c>
      <c r="D37" s="347">
        <v>2500700010</v>
      </c>
      <c r="E37" s="380" t="s">
        <v>787</v>
      </c>
      <c r="F37" s="347" t="str">
        <f>VLOOKUP(B37,[4]รวม!$A:$R,7,0)</f>
        <v>008/000</v>
      </c>
      <c r="G37" s="347">
        <f>VLOOKUP(B37,[4]รวม!$A:$R,8,0)</f>
        <v>0</v>
      </c>
      <c r="H37" s="350">
        <v>43009</v>
      </c>
      <c r="I37" s="396">
        <f>VLOOKUP(B37,[4]รวม!$A:$R,12,0)</f>
        <v>23668400</v>
      </c>
      <c r="J37" s="347" t="s">
        <v>501</v>
      </c>
    </row>
    <row r="38" spans="1:10" ht="23.25" customHeight="1" x14ac:dyDescent="0.35">
      <c r="A38" s="347">
        <v>10</v>
      </c>
      <c r="B38" s="349">
        <v>100000329289</v>
      </c>
      <c r="C38" s="347">
        <v>2500700987</v>
      </c>
      <c r="D38" s="347">
        <v>2500700010</v>
      </c>
      <c r="E38" s="380" t="s">
        <v>788</v>
      </c>
      <c r="F38" s="347" t="str">
        <f>VLOOKUP(B38,[4]รวม!$A:$R,7,0)</f>
        <v>008/000</v>
      </c>
      <c r="G38" s="347">
        <f>VLOOKUP(B38,[4]รวม!$A:$R,8,0)</f>
        <v>20</v>
      </c>
      <c r="H38" s="350">
        <v>43009</v>
      </c>
      <c r="I38" s="396">
        <f>VLOOKUP(B38,[4]รวม!$A:$R,12,0)</f>
        <v>23668400</v>
      </c>
      <c r="J38" s="347" t="s">
        <v>501</v>
      </c>
    </row>
    <row r="39" spans="1:10" ht="23.25" customHeight="1" x14ac:dyDescent="0.35">
      <c r="A39" s="347">
        <v>11</v>
      </c>
      <c r="B39" s="349">
        <v>100000329290</v>
      </c>
      <c r="C39" s="347">
        <v>2500700987</v>
      </c>
      <c r="D39" s="347">
        <v>2500700010</v>
      </c>
      <c r="E39" s="380" t="s">
        <v>789</v>
      </c>
      <c r="F39" s="347" t="str">
        <f>VLOOKUP(B39,[4]รวม!$A:$R,7,0)</f>
        <v>008/000</v>
      </c>
      <c r="G39" s="347">
        <f>VLOOKUP(B39,[4]รวม!$A:$R,8,0)</f>
        <v>20</v>
      </c>
      <c r="H39" s="350">
        <v>43009</v>
      </c>
      <c r="I39" s="396">
        <f>VLOOKUP(B39,[4]รวม!$A:$R,12,0)</f>
        <v>23668400</v>
      </c>
      <c r="J39" s="347" t="s">
        <v>501</v>
      </c>
    </row>
    <row r="40" spans="1:10" ht="23.25" customHeight="1" x14ac:dyDescent="0.35">
      <c r="A40" s="347">
        <v>12</v>
      </c>
      <c r="B40" s="349">
        <v>100000329295</v>
      </c>
      <c r="C40" s="347">
        <v>2500700987</v>
      </c>
      <c r="D40" s="347">
        <v>2500700010</v>
      </c>
      <c r="E40" s="380" t="s">
        <v>790</v>
      </c>
      <c r="F40" s="347" t="str">
        <f>VLOOKUP(B40,[4]รวม!$A:$R,7,0)</f>
        <v>008/000</v>
      </c>
      <c r="G40" s="347">
        <f>VLOOKUP(B40,[4]รวม!$A:$R,8,0)</f>
        <v>13</v>
      </c>
      <c r="H40" s="350">
        <v>43009</v>
      </c>
      <c r="I40" s="396">
        <f>VLOOKUP(B40,[4]รวม!$A:$R,12,0)</f>
        <v>14261000</v>
      </c>
      <c r="J40" s="347" t="s">
        <v>501</v>
      </c>
    </row>
    <row r="41" spans="1:10" ht="23.25" customHeight="1" x14ac:dyDescent="0.35">
      <c r="A41" s="347">
        <v>13</v>
      </c>
      <c r="B41" s="349">
        <v>100000329296</v>
      </c>
      <c r="C41" s="347">
        <v>2500700987</v>
      </c>
      <c r="D41" s="347">
        <v>2500700010</v>
      </c>
      <c r="E41" s="380" t="s">
        <v>791</v>
      </c>
      <c r="F41" s="347" t="str">
        <f>VLOOKUP(B41,[4]รวม!$A:$R,7,0)</f>
        <v>008/000</v>
      </c>
      <c r="G41" s="347">
        <f>VLOOKUP(B41,[4]รวม!$A:$R,8,0)</f>
        <v>0</v>
      </c>
      <c r="H41" s="350">
        <v>43009</v>
      </c>
      <c r="I41" s="396">
        <f>VLOOKUP(B41,[4]รวม!$A:$R,12,0)</f>
        <v>14261000</v>
      </c>
      <c r="J41" s="347" t="s">
        <v>501</v>
      </c>
    </row>
    <row r="42" spans="1:10" ht="23.25" customHeight="1" x14ac:dyDescent="0.35">
      <c r="A42" s="347">
        <v>14</v>
      </c>
      <c r="B42" s="349">
        <v>100000329297</v>
      </c>
      <c r="C42" s="347">
        <v>2500700987</v>
      </c>
      <c r="D42" s="347">
        <v>2500700010</v>
      </c>
      <c r="E42" s="380" t="s">
        <v>792</v>
      </c>
      <c r="F42" s="347" t="str">
        <f>VLOOKUP(B42,[4]รวม!$A:$R,7,0)</f>
        <v>008/000</v>
      </c>
      <c r="G42" s="347">
        <f>VLOOKUP(B42,[4]รวม!$A:$R,8,0)</f>
        <v>0</v>
      </c>
      <c r="H42" s="350">
        <v>43009</v>
      </c>
      <c r="I42" s="396">
        <f>VLOOKUP(B42,[4]รวม!$A:$R,12,0)</f>
        <v>14261000</v>
      </c>
      <c r="J42" s="347" t="s">
        <v>501</v>
      </c>
    </row>
    <row r="43" spans="1:10" ht="23.25" customHeight="1" x14ac:dyDescent="0.35">
      <c r="A43" s="347">
        <v>15</v>
      </c>
      <c r="B43" s="349">
        <v>100000329298</v>
      </c>
      <c r="C43" s="347">
        <v>2500700987</v>
      </c>
      <c r="D43" s="347">
        <v>2500700010</v>
      </c>
      <c r="E43" s="380" t="s">
        <v>793</v>
      </c>
      <c r="F43" s="347" t="str">
        <f>VLOOKUP(B43,[4]รวม!$A:$R,7,0)</f>
        <v>008/000</v>
      </c>
      <c r="G43" s="347">
        <f>VLOOKUP(B43,[4]รวม!$A:$R,8,0)</f>
        <v>13</v>
      </c>
      <c r="H43" s="350">
        <v>43009</v>
      </c>
      <c r="I43" s="396">
        <f>VLOOKUP(B43,[4]รวม!$A:$R,12,0)</f>
        <v>14261000</v>
      </c>
      <c r="J43" s="347" t="s">
        <v>501</v>
      </c>
    </row>
    <row r="44" spans="1:10" ht="23.25" customHeight="1" x14ac:dyDescent="0.35">
      <c r="A44" s="347">
        <v>16</v>
      </c>
      <c r="B44" s="349">
        <v>100000329975</v>
      </c>
      <c r="C44" s="347">
        <v>2500700987</v>
      </c>
      <c r="D44" s="347">
        <v>2500700010</v>
      </c>
      <c r="E44" s="380" t="s">
        <v>794</v>
      </c>
      <c r="F44" s="347" t="str">
        <f>VLOOKUP(B44,[4]รวม!$A:$R,7,0)</f>
        <v>005/000</v>
      </c>
      <c r="G44" s="347">
        <f>VLOOKUP(B44,[4]รวม!$A:$R,8,0)</f>
        <v>160</v>
      </c>
      <c r="H44" s="350">
        <v>43020</v>
      </c>
      <c r="I44" s="396">
        <f>VLOOKUP(B44,[4]รวม!$A:$R,12,0)</f>
        <v>11984000</v>
      </c>
      <c r="J44" s="347" t="s">
        <v>501</v>
      </c>
    </row>
    <row r="45" spans="1:10" ht="23.25" customHeight="1" x14ac:dyDescent="0.35">
      <c r="A45" s="347">
        <v>17</v>
      </c>
      <c r="B45" s="349">
        <v>100000329976</v>
      </c>
      <c r="C45" s="347">
        <v>2500700987</v>
      </c>
      <c r="D45" s="347">
        <v>2500700010</v>
      </c>
      <c r="E45" s="380" t="s">
        <v>794</v>
      </c>
      <c r="F45" s="347" t="str">
        <f>VLOOKUP(B45,[4]รวม!$A:$R,7,0)</f>
        <v>005/000</v>
      </c>
      <c r="G45" s="347">
        <f>VLOOKUP(B45,[4]รวม!$A:$R,8,0)</f>
        <v>160</v>
      </c>
      <c r="H45" s="350">
        <v>43062</v>
      </c>
      <c r="I45" s="396">
        <f>VLOOKUP(B45,[4]รวม!$A:$R,12,0)</f>
        <v>11984000</v>
      </c>
      <c r="J45" s="347" t="s">
        <v>501</v>
      </c>
    </row>
    <row r="46" spans="1:10" ht="23.25" customHeight="1" x14ac:dyDescent="0.35">
      <c r="A46" s="347">
        <v>18</v>
      </c>
      <c r="B46" s="349">
        <v>100000329977</v>
      </c>
      <c r="C46" s="347">
        <v>2500700987</v>
      </c>
      <c r="D46" s="347">
        <v>2500700010</v>
      </c>
      <c r="E46" s="380" t="s">
        <v>795</v>
      </c>
      <c r="F46" s="347" t="str">
        <f>VLOOKUP(B46,[4]รวม!$A:$R,7,0)</f>
        <v>005/000</v>
      </c>
      <c r="G46" s="347">
        <f>VLOOKUP(B46,[4]รวม!$A:$R,8,0)</f>
        <v>500</v>
      </c>
      <c r="H46" s="350">
        <v>43061</v>
      </c>
      <c r="I46" s="396">
        <f>VLOOKUP(B46,[4]รวม!$A:$R,12,0)</f>
        <v>47080000</v>
      </c>
      <c r="J46" s="347" t="s">
        <v>501</v>
      </c>
    </row>
    <row r="47" spans="1:10" ht="23.25" customHeight="1" x14ac:dyDescent="0.35">
      <c r="A47" s="347">
        <v>19</v>
      </c>
      <c r="B47" s="349">
        <v>100000329978</v>
      </c>
      <c r="C47" s="347">
        <v>2500700987</v>
      </c>
      <c r="D47" s="347">
        <v>2500700010</v>
      </c>
      <c r="E47" s="380" t="s">
        <v>795</v>
      </c>
      <c r="F47" s="347" t="str">
        <f>VLOOKUP(B47,[4]รวม!$A:$R,7,0)</f>
        <v>005/000</v>
      </c>
      <c r="G47" s="347">
        <f>VLOOKUP(B47,[4]รวม!$A:$R,8,0)</f>
        <v>500</v>
      </c>
      <c r="H47" s="350">
        <v>43061</v>
      </c>
      <c r="I47" s="396">
        <f>VLOOKUP(B47,[4]รวม!$A:$R,12,0)</f>
        <v>47080000</v>
      </c>
      <c r="J47" s="347" t="s">
        <v>501</v>
      </c>
    </row>
    <row r="48" spans="1:10" ht="23.25" customHeight="1" x14ac:dyDescent="0.35">
      <c r="A48" s="347">
        <v>20</v>
      </c>
      <c r="B48" s="349">
        <v>100000361815</v>
      </c>
      <c r="C48" s="347">
        <v>2500700987</v>
      </c>
      <c r="D48" s="347">
        <v>2500700010</v>
      </c>
      <c r="E48" s="380" t="s">
        <v>796</v>
      </c>
      <c r="F48" s="347" t="str">
        <f>VLOOKUP(B48,[4]รวม!$A:$R,7,0)</f>
        <v>008/000</v>
      </c>
      <c r="G48" s="347">
        <f>VLOOKUP(B48,[4]รวม!$A:$R,8,0)</f>
        <v>2</v>
      </c>
      <c r="H48" s="350">
        <v>43061</v>
      </c>
      <c r="I48" s="396">
        <f>VLOOKUP(B48,[4]รวม!$A:$R,12,0)</f>
        <v>9600000</v>
      </c>
      <c r="J48" s="347" t="s">
        <v>501</v>
      </c>
    </row>
    <row r="49" spans="1:10" ht="23.25" customHeight="1" x14ac:dyDescent="0.35">
      <c r="A49" s="347">
        <v>21</v>
      </c>
      <c r="B49" s="349">
        <v>100000361845</v>
      </c>
      <c r="C49" s="347">
        <v>2500700987</v>
      </c>
      <c r="D49" s="347">
        <v>2500700010</v>
      </c>
      <c r="E49" s="380" t="s">
        <v>797</v>
      </c>
      <c r="F49" s="347" t="str">
        <f>VLOOKUP(B49,[4]รวม!$A:$R,7,0)</f>
        <v>005/000</v>
      </c>
      <c r="G49" s="347">
        <f>VLOOKUP(B49,[4]รวม!$A:$R,8,0)</f>
        <v>0</v>
      </c>
      <c r="H49" s="350">
        <v>43057</v>
      </c>
      <c r="I49" s="396">
        <f>VLOOKUP(B49,[4]รวม!$A:$R,12,0)</f>
        <v>74258000</v>
      </c>
      <c r="J49" s="347" t="s">
        <v>501</v>
      </c>
    </row>
    <row r="50" spans="1:10" ht="23.25" customHeight="1" x14ac:dyDescent="0.35">
      <c r="A50" s="347">
        <v>22</v>
      </c>
      <c r="B50" s="349">
        <v>100000361846</v>
      </c>
      <c r="C50" s="347">
        <v>2500700987</v>
      </c>
      <c r="D50" s="347">
        <v>2500700010</v>
      </c>
      <c r="E50" s="380" t="s">
        <v>798</v>
      </c>
      <c r="F50" s="347" t="str">
        <f>VLOOKUP(B50,[4]รวม!$A:$R,7,0)</f>
        <v>005/000</v>
      </c>
      <c r="G50" s="347">
        <f>VLOOKUP(B50,[4]รวม!$A:$R,8,0)</f>
        <v>0</v>
      </c>
      <c r="H50" s="350">
        <v>43057</v>
      </c>
      <c r="I50" s="396">
        <f>VLOOKUP(B50,[4]รวม!$A:$R,12,0)</f>
        <v>74258000</v>
      </c>
      <c r="J50" s="347" t="s">
        <v>501</v>
      </c>
    </row>
    <row r="51" spans="1:10" ht="23.25" customHeight="1" x14ac:dyDescent="0.35">
      <c r="A51" s="347">
        <v>23</v>
      </c>
      <c r="B51" s="349">
        <v>100000361847</v>
      </c>
      <c r="C51" s="347">
        <v>2500700987</v>
      </c>
      <c r="D51" s="347">
        <v>2500700010</v>
      </c>
      <c r="E51" s="380" t="s">
        <v>799</v>
      </c>
      <c r="F51" s="347" t="str">
        <f>VLOOKUP(B51,[4]รวม!$A:$R,7,0)</f>
        <v>005/000</v>
      </c>
      <c r="G51" s="347">
        <f>VLOOKUP(B51,[4]รวม!$A:$R,8,0)</f>
        <v>200</v>
      </c>
      <c r="H51" s="350">
        <v>43082</v>
      </c>
      <c r="I51" s="396">
        <f>VLOOKUP(B51,[4]รวม!$A:$R,12,0)</f>
        <v>23989400</v>
      </c>
      <c r="J51" s="347" t="s">
        <v>501</v>
      </c>
    </row>
    <row r="52" spans="1:10" ht="23.25" customHeight="1" x14ac:dyDescent="0.35">
      <c r="A52" s="347">
        <v>24</v>
      </c>
      <c r="B52" s="349">
        <v>100000361848</v>
      </c>
      <c r="C52" s="347">
        <v>2500700987</v>
      </c>
      <c r="D52" s="347">
        <v>2500700010</v>
      </c>
      <c r="E52" s="380" t="s">
        <v>800</v>
      </c>
      <c r="F52" s="347" t="str">
        <f>VLOOKUP(B52,[4]รวม!$A:$R,7,0)</f>
        <v>005/000</v>
      </c>
      <c r="G52" s="347">
        <f>VLOOKUP(B52,[4]รวม!$A:$R,8,0)</f>
        <v>200</v>
      </c>
      <c r="H52" s="350">
        <v>43021</v>
      </c>
      <c r="I52" s="396">
        <f>VLOOKUP(B52,[4]รวม!$A:$R,12,0)</f>
        <v>23989400</v>
      </c>
      <c r="J52" s="347" t="s">
        <v>501</v>
      </c>
    </row>
    <row r="53" spans="1:10" ht="23.25" customHeight="1" x14ac:dyDescent="0.35">
      <c r="A53" s="347">
        <v>25</v>
      </c>
      <c r="B53" s="349">
        <v>100000362640</v>
      </c>
      <c r="C53" s="347">
        <v>2500700987</v>
      </c>
      <c r="D53" s="347">
        <v>2500700010</v>
      </c>
      <c r="E53" s="380" t="s">
        <v>801</v>
      </c>
      <c r="F53" s="347" t="str">
        <f>VLOOKUP(B53,[4]รวม!$A:$R,7,0)</f>
        <v>005/000</v>
      </c>
      <c r="G53" s="347">
        <f>VLOOKUP(B53,[4]รวม!$A:$R,8,0)</f>
        <v>200</v>
      </c>
      <c r="H53" s="350">
        <v>43056</v>
      </c>
      <c r="I53" s="396">
        <f>VLOOKUP(B53,[4]รวม!$A:$R,12,0)</f>
        <v>23989400</v>
      </c>
      <c r="J53" s="347" t="s">
        <v>501</v>
      </c>
    </row>
    <row r="54" spans="1:10" ht="23.25" customHeight="1" x14ac:dyDescent="0.35">
      <c r="A54" s="347">
        <v>26</v>
      </c>
      <c r="B54" s="349">
        <v>100000362641</v>
      </c>
      <c r="C54" s="347">
        <v>2500700987</v>
      </c>
      <c r="D54" s="347">
        <v>2500700010</v>
      </c>
      <c r="E54" s="380" t="s">
        <v>802</v>
      </c>
      <c r="F54" s="347" t="str">
        <f>VLOOKUP(B54,[4]รวม!$A:$R,7,0)</f>
        <v>005/000</v>
      </c>
      <c r="G54" s="347">
        <f>VLOOKUP(B54,[4]รวม!$A:$R,8,0)</f>
        <v>200</v>
      </c>
      <c r="H54" s="350">
        <v>43059</v>
      </c>
      <c r="I54" s="396">
        <f>VLOOKUP(B54,[4]รวม!$A:$R,12,0)</f>
        <v>23989400</v>
      </c>
      <c r="J54" s="347" t="s">
        <v>501</v>
      </c>
    </row>
    <row r="55" spans="1:10" ht="23.25" customHeight="1" x14ac:dyDescent="0.35">
      <c r="A55" s="347">
        <v>27</v>
      </c>
      <c r="B55" s="349">
        <v>100000362642</v>
      </c>
      <c r="C55" s="347">
        <v>2500700987</v>
      </c>
      <c r="D55" s="347">
        <v>2500700010</v>
      </c>
      <c r="E55" s="380" t="s">
        <v>803</v>
      </c>
      <c r="F55" s="347" t="str">
        <f>VLOOKUP(B55,[4]รวม!$A:$R,7,0)</f>
        <v>005/000</v>
      </c>
      <c r="G55" s="347">
        <f>VLOOKUP(B55,[4]รวม!$A:$R,8,0)</f>
        <v>160</v>
      </c>
      <c r="H55" s="350">
        <v>43056</v>
      </c>
      <c r="I55" s="396">
        <f>VLOOKUP(B55,[4]รวม!$A:$R,12,0)</f>
        <v>11984000</v>
      </c>
      <c r="J55" s="347" t="s">
        <v>501</v>
      </c>
    </row>
    <row r="56" spans="1:10" ht="23.25" customHeight="1" x14ac:dyDescent="0.35">
      <c r="A56" s="347">
        <v>28</v>
      </c>
      <c r="B56" s="349">
        <v>100000362643</v>
      </c>
      <c r="C56" s="347">
        <v>2500700987</v>
      </c>
      <c r="D56" s="347">
        <v>2500700010</v>
      </c>
      <c r="E56" s="380" t="s">
        <v>804</v>
      </c>
      <c r="F56" s="347" t="str">
        <f>VLOOKUP(B56,[4]รวม!$A:$R,7,0)</f>
        <v>005/000</v>
      </c>
      <c r="G56" s="347">
        <f>VLOOKUP(B56,[4]รวม!$A:$R,8,0)</f>
        <v>160</v>
      </c>
      <c r="H56" s="350">
        <v>43059</v>
      </c>
      <c r="I56" s="396">
        <f>VLOOKUP(B56,[4]รวม!$A:$R,12,0)</f>
        <v>11984000</v>
      </c>
      <c r="J56" s="347" t="s">
        <v>501</v>
      </c>
    </row>
    <row r="57" spans="1:10" ht="23.25" customHeight="1" x14ac:dyDescent="0.35">
      <c r="A57" s="347">
        <v>29</v>
      </c>
      <c r="B57" s="349">
        <v>100000362652</v>
      </c>
      <c r="C57" s="347">
        <v>2500700987</v>
      </c>
      <c r="D57" s="347">
        <v>2500700010</v>
      </c>
      <c r="E57" s="380" t="s">
        <v>805</v>
      </c>
      <c r="F57" s="347" t="str">
        <f>VLOOKUP(B57,[4]รวม!$A:$R,7,0)</f>
        <v>008/000</v>
      </c>
      <c r="G57" s="347">
        <f>VLOOKUP(B57,[4]รวม!$A:$R,8,0)</f>
        <v>58</v>
      </c>
      <c r="H57" s="350">
        <v>43038</v>
      </c>
      <c r="I57" s="396">
        <f>VLOOKUP(B57,[4]รวม!$A:$R,12,0)</f>
        <v>45359654</v>
      </c>
      <c r="J57" s="347" t="s">
        <v>501</v>
      </c>
    </row>
    <row r="58" spans="1:10" ht="23.25" customHeight="1" x14ac:dyDescent="0.35">
      <c r="A58" s="347">
        <v>30</v>
      </c>
      <c r="B58" s="349">
        <v>100000364108</v>
      </c>
      <c r="C58" s="347">
        <v>2500700987</v>
      </c>
      <c r="D58" s="347">
        <v>2500700010</v>
      </c>
      <c r="E58" s="380" t="s">
        <v>806</v>
      </c>
      <c r="F58" s="347" t="str">
        <f>VLOOKUP(B58,[4]รวม!$A:$R,7,0)</f>
        <v>008/000</v>
      </c>
      <c r="G58" s="347">
        <f>VLOOKUP(B58,[4]รวม!$A:$R,8,0)</f>
        <v>1</v>
      </c>
      <c r="H58" s="350">
        <v>43096</v>
      </c>
      <c r="I58" s="396">
        <f>VLOOKUP(B58,[4]รวม!$A:$R,12,0)</f>
        <v>4800000</v>
      </c>
      <c r="J58" s="347" t="s">
        <v>501</v>
      </c>
    </row>
    <row r="59" spans="1:10" ht="23.25" customHeight="1" x14ac:dyDescent="0.35">
      <c r="A59" s="347">
        <v>31</v>
      </c>
      <c r="B59" s="349">
        <v>100000364109</v>
      </c>
      <c r="C59" s="347">
        <v>2500700987</v>
      </c>
      <c r="D59" s="347">
        <v>2500700010</v>
      </c>
      <c r="E59" s="380" t="s">
        <v>807</v>
      </c>
      <c r="F59" s="347" t="str">
        <f>VLOOKUP(B59,[4]รวม!$A:$R,7,0)</f>
        <v>008/000</v>
      </c>
      <c r="G59" s="347">
        <f>VLOOKUP(B59,[4]รวม!$A:$R,8,0)</f>
        <v>0</v>
      </c>
      <c r="H59" s="350">
        <v>43069</v>
      </c>
      <c r="I59" s="396">
        <f>VLOOKUP(B59,[4]รวม!$A:$R,12,0)</f>
        <v>6772000</v>
      </c>
      <c r="J59" s="347" t="s">
        <v>501</v>
      </c>
    </row>
    <row r="60" spans="1:10" ht="23.25" customHeight="1" x14ac:dyDescent="0.35">
      <c r="A60" s="347">
        <v>32</v>
      </c>
      <c r="B60" s="349">
        <v>100000364110</v>
      </c>
      <c r="C60" s="347">
        <v>2500700987</v>
      </c>
      <c r="D60" s="347">
        <v>2500700010</v>
      </c>
      <c r="E60" s="380" t="s">
        <v>808</v>
      </c>
      <c r="F60" s="347" t="str">
        <f>VLOOKUP(B60,[4]รวม!$A:$R,7,0)</f>
        <v>008/000</v>
      </c>
      <c r="G60" s="347">
        <f>VLOOKUP(B60,[4]รวม!$A:$R,8,0)</f>
        <v>4</v>
      </c>
      <c r="H60" s="350">
        <v>43069</v>
      </c>
      <c r="I60" s="396">
        <f>VLOOKUP(B60,[4]รวม!$A:$R,12,0)</f>
        <v>6772000</v>
      </c>
      <c r="J60" s="347" t="s">
        <v>501</v>
      </c>
    </row>
    <row r="61" spans="1:10" ht="23.25" customHeight="1" x14ac:dyDescent="0.35">
      <c r="A61" s="347">
        <v>33</v>
      </c>
      <c r="B61" s="349">
        <v>100000364119</v>
      </c>
      <c r="C61" s="347">
        <v>2500700987</v>
      </c>
      <c r="D61" s="347">
        <v>2500700010</v>
      </c>
      <c r="E61" s="380" t="s">
        <v>809</v>
      </c>
      <c r="F61" s="347" t="str">
        <f>VLOOKUP(B61,[4]รวม!$A:$R,7,0)</f>
        <v>005/000</v>
      </c>
      <c r="G61" s="347">
        <f>VLOOKUP(B61,[4]รวม!$A:$R,8,0)</f>
        <v>500</v>
      </c>
      <c r="H61" s="350">
        <v>43084</v>
      </c>
      <c r="I61" s="396">
        <f>VLOOKUP(B61,[4]รวม!$A:$R,12,0)</f>
        <v>74258000</v>
      </c>
      <c r="J61" s="347" t="s">
        <v>501</v>
      </c>
    </row>
    <row r="62" spans="1:10" ht="23.25" customHeight="1" x14ac:dyDescent="0.35">
      <c r="A62" s="347">
        <v>34</v>
      </c>
      <c r="B62" s="349">
        <v>100000364120</v>
      </c>
      <c r="C62" s="347">
        <v>2500700987</v>
      </c>
      <c r="D62" s="347">
        <v>2500700010</v>
      </c>
      <c r="E62" s="380" t="s">
        <v>810</v>
      </c>
      <c r="F62" s="347" t="str">
        <f>VLOOKUP(B62,[4]รวม!$A:$R,7,0)</f>
        <v>005/000</v>
      </c>
      <c r="G62" s="347">
        <f>VLOOKUP(B62,[4]รวม!$A:$R,8,0)</f>
        <v>500</v>
      </c>
      <c r="H62" s="350">
        <v>43084</v>
      </c>
      <c r="I62" s="396">
        <f>VLOOKUP(B62,[4]รวม!$A:$R,12,0)</f>
        <v>74258000</v>
      </c>
      <c r="J62" s="347" t="s">
        <v>501</v>
      </c>
    </row>
    <row r="63" spans="1:10" ht="23.25" customHeight="1" x14ac:dyDescent="0.35">
      <c r="A63" s="347">
        <v>35</v>
      </c>
      <c r="B63" s="349">
        <v>100000364183</v>
      </c>
      <c r="C63" s="347">
        <v>2500700987</v>
      </c>
      <c r="D63" s="347">
        <v>2500700010</v>
      </c>
      <c r="E63" s="380" t="s">
        <v>811</v>
      </c>
      <c r="F63" s="347" t="str">
        <f>VLOOKUP(B63,[4]รวม!$A:$R,7,0)</f>
        <v>005/000</v>
      </c>
      <c r="G63" s="347">
        <f>VLOOKUP(B63,[4]รวม!$A:$R,8,0)</f>
        <v>0</v>
      </c>
      <c r="H63" s="350">
        <v>43097</v>
      </c>
      <c r="I63" s="396">
        <f>VLOOKUP(B63,[4]รวม!$A:$R,12,0)</f>
        <v>37316250</v>
      </c>
      <c r="J63" s="347" t="s">
        <v>501</v>
      </c>
    </row>
    <row r="64" spans="1:10" ht="23.25" customHeight="1" x14ac:dyDescent="0.35">
      <c r="A64" s="347">
        <v>36</v>
      </c>
      <c r="B64" s="349">
        <v>100000364184</v>
      </c>
      <c r="C64" s="347">
        <v>2500700987</v>
      </c>
      <c r="D64" s="347">
        <v>2500700010</v>
      </c>
      <c r="E64" s="380" t="s">
        <v>812</v>
      </c>
      <c r="F64" s="347" t="str">
        <f>VLOOKUP(B64,[4]รวม!$A:$R,7,0)</f>
        <v>005/000</v>
      </c>
      <c r="G64" s="347">
        <f>VLOOKUP(B64,[4]รวม!$A:$R,8,0)</f>
        <v>0</v>
      </c>
      <c r="H64" s="350">
        <v>43097</v>
      </c>
      <c r="I64" s="396">
        <f>VLOOKUP(B64,[4]รวม!$A:$R,12,0)</f>
        <v>37316250</v>
      </c>
      <c r="J64" s="347" t="s">
        <v>501</v>
      </c>
    </row>
    <row r="65" spans="1:10" ht="23.25" customHeight="1" x14ac:dyDescent="0.35">
      <c r="A65" s="347">
        <v>37</v>
      </c>
      <c r="B65" s="349">
        <v>100000364185</v>
      </c>
      <c r="C65" s="347">
        <v>2500700987</v>
      </c>
      <c r="D65" s="347">
        <v>2500700010</v>
      </c>
      <c r="E65" s="380" t="s">
        <v>813</v>
      </c>
      <c r="F65" s="347" t="str">
        <f>VLOOKUP(B65,[4]รวม!$A:$R,7,0)</f>
        <v>005/000</v>
      </c>
      <c r="G65" s="347">
        <f>VLOOKUP(B65,[4]รวม!$A:$R,8,0)</f>
        <v>50</v>
      </c>
      <c r="H65" s="350">
        <v>43097</v>
      </c>
      <c r="I65" s="396">
        <f>VLOOKUP(B65,[4]รวม!$A:$R,12,0)</f>
        <v>37316250</v>
      </c>
      <c r="J65" s="347" t="s">
        <v>501</v>
      </c>
    </row>
    <row r="66" spans="1:10" ht="23.25" customHeight="1" x14ac:dyDescent="0.35">
      <c r="A66" s="347">
        <v>38</v>
      </c>
      <c r="B66" s="349">
        <v>100000364186</v>
      </c>
      <c r="C66" s="347">
        <v>2500700987</v>
      </c>
      <c r="D66" s="347">
        <v>2500700010</v>
      </c>
      <c r="E66" s="380" t="s">
        <v>814</v>
      </c>
      <c r="F66" s="347" t="str">
        <f>VLOOKUP(B66,[4]รวม!$A:$R,7,0)</f>
        <v>005/000</v>
      </c>
      <c r="G66" s="347">
        <f>VLOOKUP(B66,[4]รวม!$A:$R,8,0)</f>
        <v>0</v>
      </c>
      <c r="H66" s="350">
        <v>43097</v>
      </c>
      <c r="I66" s="396">
        <f>VLOOKUP(B66,[4]รวม!$A:$R,12,0)</f>
        <v>37316250</v>
      </c>
      <c r="J66" s="347" t="s">
        <v>501</v>
      </c>
    </row>
    <row r="67" spans="1:10" ht="23.25" customHeight="1" x14ac:dyDescent="0.35">
      <c r="A67" s="347">
        <v>39</v>
      </c>
      <c r="B67" s="349">
        <v>100000364187</v>
      </c>
      <c r="C67" s="347">
        <v>2500700987</v>
      </c>
      <c r="D67" s="347">
        <v>2500700010</v>
      </c>
      <c r="E67" s="380" t="s">
        <v>815</v>
      </c>
      <c r="F67" s="347" t="str">
        <f>VLOOKUP(B67,[4]รวม!$A:$R,7,0)</f>
        <v>005/000</v>
      </c>
      <c r="G67" s="347">
        <f>VLOOKUP(B67,[4]รวม!$A:$R,8,0)</f>
        <v>0</v>
      </c>
      <c r="H67" s="350">
        <v>43097</v>
      </c>
      <c r="I67" s="396">
        <f>VLOOKUP(B67,[4]รวม!$A:$R,12,0)</f>
        <v>37316250</v>
      </c>
      <c r="J67" s="347" t="s">
        <v>501</v>
      </c>
    </row>
    <row r="68" spans="1:10" ht="23.25" customHeight="1" x14ac:dyDescent="0.35">
      <c r="A68" s="347">
        <v>40</v>
      </c>
      <c r="B68" s="349">
        <v>100000364188</v>
      </c>
      <c r="C68" s="347">
        <v>2500700987</v>
      </c>
      <c r="D68" s="347">
        <v>2500700010</v>
      </c>
      <c r="E68" s="380" t="s">
        <v>816</v>
      </c>
      <c r="F68" s="347" t="str">
        <f>VLOOKUP(B68,[4]รวม!$A:$R,7,0)</f>
        <v>005/000</v>
      </c>
      <c r="G68" s="347">
        <f>VLOOKUP(B68,[4]รวม!$A:$R,8,0)</f>
        <v>0</v>
      </c>
      <c r="H68" s="350">
        <v>43097</v>
      </c>
      <c r="I68" s="396">
        <f>VLOOKUP(B68,[4]รวม!$A:$R,12,0)</f>
        <v>37316250</v>
      </c>
      <c r="J68" s="347" t="s">
        <v>501</v>
      </c>
    </row>
    <row r="69" spans="1:10" ht="23.25" customHeight="1" x14ac:dyDescent="0.35">
      <c r="A69" s="347">
        <v>41</v>
      </c>
      <c r="B69" s="349">
        <v>100000364390</v>
      </c>
      <c r="C69" s="347">
        <v>2500700987</v>
      </c>
      <c r="D69" s="347">
        <v>2500700010</v>
      </c>
      <c r="E69" s="380" t="s">
        <v>817</v>
      </c>
      <c r="F69" s="347" t="str">
        <f>VLOOKUP(B69,[4]รวม!$A:$R,7,0)</f>
        <v>005/000</v>
      </c>
      <c r="G69" s="347">
        <f>VLOOKUP(B69,[4]รวม!$A:$R,8,0)</f>
        <v>0</v>
      </c>
      <c r="H69" s="350">
        <v>43018</v>
      </c>
      <c r="I69" s="396">
        <f>VLOOKUP(B69,[4]รวม!$A:$R,12,0)</f>
        <v>47080000</v>
      </c>
      <c r="J69" s="347" t="s">
        <v>501</v>
      </c>
    </row>
    <row r="70" spans="1:10" ht="23.25" customHeight="1" x14ac:dyDescent="0.35">
      <c r="A70" s="347">
        <v>42</v>
      </c>
      <c r="B70" s="349">
        <v>100000364391</v>
      </c>
      <c r="C70" s="347">
        <v>2500700987</v>
      </c>
      <c r="D70" s="347">
        <v>2500700010</v>
      </c>
      <c r="E70" s="380" t="s">
        <v>818</v>
      </c>
      <c r="F70" s="347" t="str">
        <f>VLOOKUP(B70,[4]รวม!$A:$R,7,0)</f>
        <v>005/000</v>
      </c>
      <c r="G70" s="347">
        <f>VLOOKUP(B70,[4]รวม!$A:$R,8,0)</f>
        <v>0</v>
      </c>
      <c r="H70" s="350">
        <v>43032</v>
      </c>
      <c r="I70" s="396">
        <f>VLOOKUP(B70,[4]รวม!$A:$R,12,0)</f>
        <v>47080000</v>
      </c>
      <c r="J70" s="347" t="s">
        <v>501</v>
      </c>
    </row>
    <row r="71" spans="1:10" ht="23.25" customHeight="1" x14ac:dyDescent="0.35">
      <c r="A71" s="347">
        <v>43</v>
      </c>
      <c r="B71" s="349">
        <v>100000364392</v>
      </c>
      <c r="C71" s="347">
        <v>2500700987</v>
      </c>
      <c r="D71" s="347">
        <v>2500700010</v>
      </c>
      <c r="E71" s="380" t="s">
        <v>819</v>
      </c>
      <c r="F71" s="347" t="str">
        <f>VLOOKUP(B71,[4]รวม!$A:$R,7,0)</f>
        <v>005/000</v>
      </c>
      <c r="G71" s="347">
        <f>VLOOKUP(B71,[4]รวม!$A:$R,8,0)</f>
        <v>500</v>
      </c>
      <c r="H71" s="350">
        <v>43046</v>
      </c>
      <c r="I71" s="396">
        <f>VLOOKUP(B71,[4]รวม!$A:$R,12,0)</f>
        <v>47080000</v>
      </c>
      <c r="J71" s="347" t="s">
        <v>501</v>
      </c>
    </row>
    <row r="72" spans="1:10" ht="23.25" customHeight="1" x14ac:dyDescent="0.35">
      <c r="A72" s="347">
        <v>44</v>
      </c>
      <c r="B72" s="349">
        <v>100000364393</v>
      </c>
      <c r="C72" s="347">
        <v>2500700987</v>
      </c>
      <c r="D72" s="347">
        <v>2500700010</v>
      </c>
      <c r="E72" s="380" t="s">
        <v>820</v>
      </c>
      <c r="F72" s="347" t="str">
        <f>VLOOKUP(B72,[4]รวม!$A:$R,7,0)</f>
        <v>005/000</v>
      </c>
      <c r="G72" s="347">
        <f>VLOOKUP(B72,[4]รวม!$A:$R,8,0)</f>
        <v>500</v>
      </c>
      <c r="H72" s="350">
        <v>43056</v>
      </c>
      <c r="I72" s="396">
        <f>VLOOKUP(B72,[4]รวม!$A:$R,12,0)</f>
        <v>47080000</v>
      </c>
      <c r="J72" s="347" t="s">
        <v>501</v>
      </c>
    </row>
    <row r="73" spans="1:10" ht="23.25" customHeight="1" x14ac:dyDescent="0.35">
      <c r="A73" s="347">
        <v>45</v>
      </c>
      <c r="B73" s="349">
        <v>100000364394</v>
      </c>
      <c r="C73" s="347">
        <v>2500700987</v>
      </c>
      <c r="D73" s="347">
        <v>2500700010</v>
      </c>
      <c r="E73" s="380" t="s">
        <v>821</v>
      </c>
      <c r="F73" s="347" t="str">
        <f>VLOOKUP(B73,[4]รวม!$A:$R,7,0)</f>
        <v>005/000</v>
      </c>
      <c r="G73" s="347">
        <f>VLOOKUP(B73,[4]รวม!$A:$R,8,0)</f>
        <v>500</v>
      </c>
      <c r="H73" s="350">
        <v>43059</v>
      </c>
      <c r="I73" s="396">
        <f>VLOOKUP(B73,[4]รวม!$A:$R,12,0)</f>
        <v>47080000</v>
      </c>
      <c r="J73" s="347" t="s">
        <v>501</v>
      </c>
    </row>
    <row r="74" spans="1:10" ht="23.25" customHeight="1" x14ac:dyDescent="0.35">
      <c r="A74" s="347">
        <v>46</v>
      </c>
      <c r="B74" s="349">
        <v>100000367331</v>
      </c>
      <c r="C74" s="347">
        <v>2500700987</v>
      </c>
      <c r="D74" s="347">
        <v>2500700010</v>
      </c>
      <c r="E74" s="380" t="s">
        <v>822</v>
      </c>
      <c r="F74" s="347" t="str">
        <f>VLOOKUP(B74,[4]รวม!$A:$R,7,0)</f>
        <v>005/000</v>
      </c>
      <c r="G74" s="347">
        <f>VLOOKUP(B74,[4]รวม!$A:$R,8,0)</f>
        <v>500</v>
      </c>
      <c r="H74" s="350">
        <v>43125</v>
      </c>
      <c r="I74" s="396">
        <f>VLOOKUP(B74,[4]รวม!$A:$R,12,0)</f>
        <v>74258000</v>
      </c>
      <c r="J74" s="347" t="s">
        <v>501</v>
      </c>
    </row>
    <row r="75" spans="1:10" ht="23.25" customHeight="1" x14ac:dyDescent="0.35">
      <c r="A75" s="347">
        <v>47</v>
      </c>
      <c r="B75" s="349">
        <v>100000367525</v>
      </c>
      <c r="C75" s="347">
        <v>2500700987</v>
      </c>
      <c r="D75" s="347">
        <v>2500700010</v>
      </c>
      <c r="E75" s="380" t="s">
        <v>823</v>
      </c>
      <c r="F75" s="347" t="str">
        <f>VLOOKUP(B75,[4]รวม!$A:$R,7,0)</f>
        <v>008/000</v>
      </c>
      <c r="G75" s="347">
        <f>VLOOKUP(B75,[4]รวม!$A:$R,8,0)</f>
        <v>20</v>
      </c>
      <c r="H75" s="350">
        <v>43019</v>
      </c>
      <c r="I75" s="396">
        <f>VLOOKUP(B75,[4]รวม!$A:$R,12,0)</f>
        <v>23668400</v>
      </c>
      <c r="J75" s="347" t="s">
        <v>501</v>
      </c>
    </row>
    <row r="76" spans="1:10" ht="23.25" customHeight="1" x14ac:dyDescent="0.35">
      <c r="A76" s="347">
        <v>48</v>
      </c>
      <c r="B76" s="349">
        <v>100000367526</v>
      </c>
      <c r="C76" s="347">
        <v>2500700987</v>
      </c>
      <c r="D76" s="347">
        <v>2500700010</v>
      </c>
      <c r="E76" s="380" t="s">
        <v>824</v>
      </c>
      <c r="F76" s="347" t="str">
        <f>VLOOKUP(B76,[4]รวม!$A:$R,7,0)</f>
        <v>008/000</v>
      </c>
      <c r="G76" s="347">
        <f>VLOOKUP(B76,[4]รวม!$A:$R,8,0)</f>
        <v>0</v>
      </c>
      <c r="H76" s="350">
        <v>43038</v>
      </c>
      <c r="I76" s="396">
        <f>VLOOKUP(B76,[4]รวม!$A:$R,12,0)</f>
        <v>23668400</v>
      </c>
      <c r="J76" s="347" t="s">
        <v>501</v>
      </c>
    </row>
    <row r="77" spans="1:10" ht="23.25" customHeight="1" x14ac:dyDescent="0.35">
      <c r="A77" s="347">
        <v>49</v>
      </c>
      <c r="B77" s="349">
        <v>100000367527</v>
      </c>
      <c r="C77" s="347">
        <v>2500700987</v>
      </c>
      <c r="D77" s="347">
        <v>2500700010</v>
      </c>
      <c r="E77" s="380" t="s">
        <v>825</v>
      </c>
      <c r="F77" s="347" t="str">
        <f>VLOOKUP(B77,[4]รวม!$A:$R,7,0)</f>
        <v>008/000</v>
      </c>
      <c r="G77" s="347">
        <f>VLOOKUP(B77,[4]รวม!$A:$R,8,0)</f>
        <v>20</v>
      </c>
      <c r="H77" s="350">
        <v>43038</v>
      </c>
      <c r="I77" s="396">
        <f>VLOOKUP(B77,[4]รวม!$A:$R,12,0)</f>
        <v>23668400</v>
      </c>
      <c r="J77" s="347" t="s">
        <v>501</v>
      </c>
    </row>
    <row r="78" spans="1:10" ht="23.25" customHeight="1" x14ac:dyDescent="0.35">
      <c r="A78" s="347">
        <v>50</v>
      </c>
      <c r="B78" s="349">
        <v>100000367528</v>
      </c>
      <c r="C78" s="347">
        <v>2500700987</v>
      </c>
      <c r="D78" s="347">
        <v>2500700010</v>
      </c>
      <c r="E78" s="380" t="s">
        <v>826</v>
      </c>
      <c r="F78" s="347" t="str">
        <f>VLOOKUP(B78,[4]รวม!$A:$R,7,0)</f>
        <v>008/000</v>
      </c>
      <c r="G78" s="347">
        <f>VLOOKUP(B78,[4]รวม!$A:$R,8,0)</f>
        <v>20</v>
      </c>
      <c r="H78" s="350">
        <v>43040</v>
      </c>
      <c r="I78" s="396">
        <f>VLOOKUP(B78,[4]รวม!$A:$R,12,0)</f>
        <v>23668400</v>
      </c>
      <c r="J78" s="347" t="s">
        <v>501</v>
      </c>
    </row>
    <row r="79" spans="1:10" ht="23.25" customHeight="1" x14ac:dyDescent="0.35">
      <c r="A79" s="347">
        <v>51</v>
      </c>
      <c r="B79" s="349">
        <v>100000367529</v>
      </c>
      <c r="C79" s="347">
        <v>2500700987</v>
      </c>
      <c r="D79" s="347">
        <v>2500700010</v>
      </c>
      <c r="E79" s="380" t="s">
        <v>827</v>
      </c>
      <c r="F79" s="347" t="str">
        <f>VLOOKUP(B79,[4]รวม!$A:$R,7,0)</f>
        <v>008/000</v>
      </c>
      <c r="G79" s="347">
        <f>VLOOKUP(B79,[4]รวม!$A:$R,8,0)</f>
        <v>20</v>
      </c>
      <c r="H79" s="350">
        <v>43040</v>
      </c>
      <c r="I79" s="396">
        <f>VLOOKUP(B79,[4]รวม!$A:$R,12,0)</f>
        <v>23668400</v>
      </c>
      <c r="J79" s="347" t="s">
        <v>501</v>
      </c>
    </row>
    <row r="80" spans="1:10" ht="23.25" customHeight="1" x14ac:dyDescent="0.35">
      <c r="A80" s="347">
        <v>52</v>
      </c>
      <c r="B80" s="349">
        <v>100000367530</v>
      </c>
      <c r="C80" s="347">
        <v>2500700987</v>
      </c>
      <c r="D80" s="347">
        <v>2500700010</v>
      </c>
      <c r="E80" s="380" t="s">
        <v>828</v>
      </c>
      <c r="F80" s="347" t="str">
        <f>VLOOKUP(B80,[4]รวม!$A:$R,7,0)</f>
        <v>008/000</v>
      </c>
      <c r="G80" s="347">
        <f>VLOOKUP(B80,[4]รวม!$A:$R,8,0)</f>
        <v>25</v>
      </c>
      <c r="H80" s="350">
        <v>43040</v>
      </c>
      <c r="I80" s="396">
        <f>VLOOKUP(B80,[4]รวม!$A:$R,12,0)</f>
        <v>29585500</v>
      </c>
      <c r="J80" s="347" t="s">
        <v>501</v>
      </c>
    </row>
    <row r="81" spans="1:10" ht="23.25" customHeight="1" x14ac:dyDescent="0.35">
      <c r="A81" s="347">
        <v>53</v>
      </c>
      <c r="B81" s="349">
        <v>100000367531</v>
      </c>
      <c r="C81" s="347">
        <v>2500700987</v>
      </c>
      <c r="D81" s="347">
        <v>2500700010</v>
      </c>
      <c r="E81" s="380" t="s">
        <v>829</v>
      </c>
      <c r="F81" s="347" t="str">
        <f>VLOOKUP(B81,[4]รวม!$A:$R,7,0)</f>
        <v>005/000</v>
      </c>
      <c r="G81" s="347">
        <f>VLOOKUP(B81,[4]รวม!$A:$R,8,0)</f>
        <v>500</v>
      </c>
      <c r="H81" s="350">
        <v>43077</v>
      </c>
      <c r="I81" s="396">
        <f>VLOOKUP(B81,[4]รวม!$A:$R,12,0)</f>
        <v>47080000</v>
      </c>
      <c r="J81" s="347" t="s">
        <v>501</v>
      </c>
    </row>
    <row r="82" spans="1:10" ht="23.25" customHeight="1" x14ac:dyDescent="0.35">
      <c r="A82" s="347">
        <v>54</v>
      </c>
      <c r="B82" s="349">
        <v>100000367532</v>
      </c>
      <c r="C82" s="347">
        <v>2500700987</v>
      </c>
      <c r="D82" s="347">
        <v>2500700010</v>
      </c>
      <c r="E82" s="380" t="s">
        <v>830</v>
      </c>
      <c r="F82" s="347" t="str">
        <f>VLOOKUP(B82,[4]รวม!$A:$R,7,0)</f>
        <v>005/000</v>
      </c>
      <c r="G82" s="347">
        <f>VLOOKUP(B82,[4]รวม!$A:$R,8,0)</f>
        <v>500</v>
      </c>
      <c r="H82" s="350">
        <v>43088</v>
      </c>
      <c r="I82" s="396">
        <f>VLOOKUP(B82,[4]รวม!$A:$R,12,0)</f>
        <v>47080000</v>
      </c>
      <c r="J82" s="347" t="s">
        <v>501</v>
      </c>
    </row>
    <row r="83" spans="1:10" ht="23.25" customHeight="1" x14ac:dyDescent="0.35">
      <c r="A83" s="347">
        <v>55</v>
      </c>
      <c r="B83" s="349">
        <v>100000367533</v>
      </c>
      <c r="C83" s="347">
        <v>2500700987</v>
      </c>
      <c r="D83" s="347">
        <v>2500700010</v>
      </c>
      <c r="E83" s="380" t="s">
        <v>831</v>
      </c>
      <c r="F83" s="347" t="str">
        <f>VLOOKUP(B83,[4]รวม!$A:$R,7,0)</f>
        <v>005/000</v>
      </c>
      <c r="G83" s="347">
        <f>VLOOKUP(B83,[4]รวม!$A:$R,8,0)</f>
        <v>436</v>
      </c>
      <c r="H83" s="350">
        <v>43110</v>
      </c>
      <c r="I83" s="396">
        <f>VLOOKUP(B83,[4]รวม!$A:$R,12,0)</f>
        <v>41053760</v>
      </c>
      <c r="J83" s="347" t="s">
        <v>501</v>
      </c>
    </row>
    <row r="84" spans="1:10" ht="23.25" customHeight="1" x14ac:dyDescent="0.35">
      <c r="A84" s="347">
        <v>56</v>
      </c>
      <c r="B84" s="349">
        <v>100000370088</v>
      </c>
      <c r="C84" s="347">
        <v>2500700987</v>
      </c>
      <c r="D84" s="347">
        <v>2500700010</v>
      </c>
      <c r="E84" s="380" t="s">
        <v>832</v>
      </c>
      <c r="F84" s="347" t="str">
        <f>VLOOKUP(B84,[4]รวม!$A:$R,7,0)</f>
        <v>005/000</v>
      </c>
      <c r="G84" s="347">
        <f>VLOOKUP(B84,[4]รวม!$A:$R,8,0)</f>
        <v>160</v>
      </c>
      <c r="H84" s="350">
        <v>43162</v>
      </c>
      <c r="I84" s="396">
        <f>VLOOKUP(B84,[4]รวม!$A:$R,12,0)</f>
        <v>11984000</v>
      </c>
      <c r="J84" s="347" t="s">
        <v>501</v>
      </c>
    </row>
    <row r="85" spans="1:10" ht="23.25" customHeight="1" x14ac:dyDescent="0.35">
      <c r="A85" s="347">
        <v>57</v>
      </c>
      <c r="B85" s="349">
        <v>100000370090</v>
      </c>
      <c r="C85" s="347">
        <v>2500700987</v>
      </c>
      <c r="D85" s="347">
        <v>2500700010</v>
      </c>
      <c r="E85" s="380" t="s">
        <v>833</v>
      </c>
      <c r="F85" s="347" t="str">
        <f>VLOOKUP(B85,[4]รวม!$A:$R,7,0)</f>
        <v>008/000</v>
      </c>
      <c r="G85" s="347">
        <f>VLOOKUP(B85,[4]รวม!$A:$R,8,0)</f>
        <v>40</v>
      </c>
      <c r="H85" s="350">
        <v>43082</v>
      </c>
      <c r="I85" s="396">
        <f>VLOOKUP(B85,[4]รวม!$A:$R,12,0)</f>
        <v>27160000</v>
      </c>
      <c r="J85" s="347" t="s">
        <v>501</v>
      </c>
    </row>
    <row r="86" spans="1:10" ht="23.25" customHeight="1" x14ac:dyDescent="0.35">
      <c r="A86" s="347">
        <v>58</v>
      </c>
      <c r="B86" s="349">
        <v>100000370091</v>
      </c>
      <c r="C86" s="347">
        <v>2500700987</v>
      </c>
      <c r="D86" s="347">
        <v>2500700010</v>
      </c>
      <c r="E86" s="380" t="s">
        <v>834</v>
      </c>
      <c r="F86" s="347" t="str">
        <f>VLOOKUP(B86,[4]รวม!$A:$R,7,0)</f>
        <v>008/000</v>
      </c>
      <c r="G86" s="347">
        <f>VLOOKUP(B86,[4]รวม!$A:$R,8,0)</f>
        <v>40</v>
      </c>
      <c r="H86" s="350">
        <v>43094</v>
      </c>
      <c r="I86" s="396">
        <f>VLOOKUP(B86,[4]รวม!$A:$R,12,0)</f>
        <v>27160000</v>
      </c>
      <c r="J86" s="347" t="s">
        <v>501</v>
      </c>
    </row>
    <row r="87" spans="1:10" ht="23.25" customHeight="1" x14ac:dyDescent="0.35">
      <c r="A87" s="347">
        <v>59</v>
      </c>
      <c r="B87" s="349">
        <v>100000370092</v>
      </c>
      <c r="C87" s="347">
        <v>2500700987</v>
      </c>
      <c r="D87" s="347">
        <v>2500700010</v>
      </c>
      <c r="E87" s="380" t="s">
        <v>835</v>
      </c>
      <c r="F87" s="347" t="str">
        <f>VLOOKUP(B87,[4]รวม!$A:$R,7,0)</f>
        <v>008/000</v>
      </c>
      <c r="G87" s="347">
        <f>VLOOKUP(B87,[4]รวม!$A:$R,8,0)</f>
        <v>40</v>
      </c>
      <c r="H87" s="350">
        <v>43094</v>
      </c>
      <c r="I87" s="396">
        <f>VLOOKUP(B87,[4]รวม!$A:$R,12,0)</f>
        <v>27160000</v>
      </c>
      <c r="J87" s="347" t="s">
        <v>501</v>
      </c>
    </row>
    <row r="88" spans="1:10" ht="23.25" customHeight="1" x14ac:dyDescent="0.35">
      <c r="A88" s="347">
        <v>60</v>
      </c>
      <c r="B88" s="349">
        <v>100000370093</v>
      </c>
      <c r="C88" s="347">
        <v>2500700987</v>
      </c>
      <c r="D88" s="347">
        <v>2500700010</v>
      </c>
      <c r="E88" s="380" t="s">
        <v>836</v>
      </c>
      <c r="F88" s="347" t="str">
        <f>VLOOKUP(B88,[4]รวม!$A:$R,7,0)</f>
        <v>008/000</v>
      </c>
      <c r="G88" s="347">
        <f>VLOOKUP(B88,[4]รวม!$A:$R,8,0)</f>
        <v>40</v>
      </c>
      <c r="H88" s="350">
        <v>43094</v>
      </c>
      <c r="I88" s="396">
        <f>VLOOKUP(B88,[4]รวม!$A:$R,12,0)</f>
        <v>27160000</v>
      </c>
      <c r="J88" s="347" t="s">
        <v>501</v>
      </c>
    </row>
    <row r="89" spans="1:10" ht="23.25" customHeight="1" x14ac:dyDescent="0.35">
      <c r="A89" s="347">
        <v>61</v>
      </c>
      <c r="B89" s="349">
        <v>100000370094</v>
      </c>
      <c r="C89" s="347">
        <v>2500700987</v>
      </c>
      <c r="D89" s="347">
        <v>2500700010</v>
      </c>
      <c r="E89" s="380" t="s">
        <v>837</v>
      </c>
      <c r="F89" s="347" t="str">
        <f>VLOOKUP(B89,[4]รวม!$A:$R,7,0)</f>
        <v>008/000</v>
      </c>
      <c r="G89" s="347">
        <f>VLOOKUP(B89,[4]รวม!$A:$R,8,0)</f>
        <v>40</v>
      </c>
      <c r="H89" s="350">
        <v>43094</v>
      </c>
      <c r="I89" s="396">
        <f>VLOOKUP(B89,[4]รวม!$A:$R,12,0)</f>
        <v>27160000</v>
      </c>
      <c r="J89" s="347" t="s">
        <v>501</v>
      </c>
    </row>
    <row r="90" spans="1:10" ht="23.25" customHeight="1" x14ac:dyDescent="0.35">
      <c r="A90" s="347">
        <v>62</v>
      </c>
      <c r="B90" s="349">
        <v>100000370095</v>
      </c>
      <c r="C90" s="347">
        <v>2500700987</v>
      </c>
      <c r="D90" s="347">
        <v>2500700010</v>
      </c>
      <c r="E90" s="380" t="s">
        <v>838</v>
      </c>
      <c r="F90" s="347" t="str">
        <f>VLOOKUP(B90,[4]รวม!$A:$R,7,0)</f>
        <v>008/000</v>
      </c>
      <c r="G90" s="347">
        <f>VLOOKUP(B90,[4]รวม!$A:$R,8,0)</f>
        <v>40</v>
      </c>
      <c r="H90" s="350">
        <v>43094</v>
      </c>
      <c r="I90" s="396">
        <f>VLOOKUP(B90,[4]รวม!$A:$R,12,0)</f>
        <v>27160000</v>
      </c>
      <c r="J90" s="347" t="s">
        <v>501</v>
      </c>
    </row>
    <row r="91" spans="1:10" ht="23.25" customHeight="1" x14ac:dyDescent="0.35">
      <c r="A91" s="347">
        <v>63</v>
      </c>
      <c r="B91" s="349">
        <v>100000370096</v>
      </c>
      <c r="C91" s="347">
        <v>2500700987</v>
      </c>
      <c r="D91" s="347">
        <v>2500700010</v>
      </c>
      <c r="E91" s="380" t="s">
        <v>839</v>
      </c>
      <c r="F91" s="347" t="str">
        <f>VLOOKUP(B91,[4]รวม!$A:$R,7,0)</f>
        <v>008/000</v>
      </c>
      <c r="G91" s="347">
        <f>VLOOKUP(B91,[4]รวม!$A:$R,8,0)</f>
        <v>44</v>
      </c>
      <c r="H91" s="350">
        <v>43094</v>
      </c>
      <c r="I91" s="396">
        <f>VLOOKUP(B91,[4]รวม!$A:$R,12,0)</f>
        <v>29876000</v>
      </c>
      <c r="J91" s="347" t="s">
        <v>501</v>
      </c>
    </row>
    <row r="92" spans="1:10" ht="23.25" customHeight="1" x14ac:dyDescent="0.35">
      <c r="A92" s="347">
        <v>64</v>
      </c>
      <c r="B92" s="349">
        <v>100000370333</v>
      </c>
      <c r="C92" s="347">
        <v>2500700987</v>
      </c>
      <c r="D92" s="347">
        <v>2500700010</v>
      </c>
      <c r="E92" s="380" t="s">
        <v>840</v>
      </c>
      <c r="F92" s="347" t="str">
        <f>VLOOKUP(B92,[4]รวม!$A:$R,7,0)</f>
        <v>005/000</v>
      </c>
      <c r="G92" s="347">
        <f>VLOOKUP(B92,[4]รวม!$A:$R,8,0)</f>
        <v>200</v>
      </c>
      <c r="H92" s="481">
        <v>43152</v>
      </c>
      <c r="I92" s="396">
        <f>VLOOKUP(B92,[4]รวม!$A:$R,12,0)</f>
        <v>23989400</v>
      </c>
      <c r="J92" s="347" t="s">
        <v>501</v>
      </c>
    </row>
    <row r="93" spans="1:10" ht="23.25" customHeight="1" x14ac:dyDescent="0.35">
      <c r="A93" s="347">
        <v>65</v>
      </c>
      <c r="B93" s="349">
        <v>100000370334</v>
      </c>
      <c r="C93" s="347">
        <v>2500700987</v>
      </c>
      <c r="D93" s="347">
        <v>2500700010</v>
      </c>
      <c r="E93" s="380" t="s">
        <v>841</v>
      </c>
      <c r="F93" s="347" t="str">
        <f>VLOOKUP(B93,[4]รวม!$A:$R,7,0)</f>
        <v>005/000</v>
      </c>
      <c r="G93" s="347">
        <f>VLOOKUP(B93,[4]รวม!$A:$R,8,0)</f>
        <v>200</v>
      </c>
      <c r="H93" s="481">
        <v>43154</v>
      </c>
      <c r="I93" s="396">
        <f>VLOOKUP(B93,[4]รวม!$A:$R,12,0)</f>
        <v>23989400</v>
      </c>
      <c r="J93" s="347" t="s">
        <v>501</v>
      </c>
    </row>
    <row r="94" spans="1:10" ht="23.25" customHeight="1" x14ac:dyDescent="0.35">
      <c r="A94" s="347">
        <v>66</v>
      </c>
      <c r="B94" s="349">
        <v>100000370335</v>
      </c>
      <c r="C94" s="347">
        <v>2500700987</v>
      </c>
      <c r="D94" s="347">
        <v>2500700010</v>
      </c>
      <c r="E94" s="380" t="s">
        <v>842</v>
      </c>
      <c r="F94" s="347" t="str">
        <f>VLOOKUP(B94,[4]รวม!$A:$R,7,0)</f>
        <v>005/000</v>
      </c>
      <c r="G94" s="347">
        <f>VLOOKUP(B94,[4]รวม!$A:$R,8,0)</f>
        <v>200</v>
      </c>
      <c r="H94" s="350">
        <v>43162</v>
      </c>
      <c r="I94" s="396">
        <f>VLOOKUP(B94,[4]รวม!$A:$R,12,0)</f>
        <v>23989400</v>
      </c>
      <c r="J94" s="347" t="s">
        <v>501</v>
      </c>
    </row>
    <row r="95" spans="1:10" ht="23.25" customHeight="1" x14ac:dyDescent="0.35">
      <c r="A95" s="347">
        <v>67</v>
      </c>
      <c r="B95" s="349">
        <v>100000370336</v>
      </c>
      <c r="C95" s="347">
        <v>2500700987</v>
      </c>
      <c r="D95" s="347">
        <v>2500700010</v>
      </c>
      <c r="E95" s="380" t="s">
        <v>843</v>
      </c>
      <c r="F95" s="347" t="str">
        <f>VLOOKUP(B95,[4]รวม!$A:$R,7,0)</f>
        <v>005/000</v>
      </c>
      <c r="G95" s="347">
        <f>VLOOKUP(B95,[4]รวม!$A:$R,8,0)</f>
        <v>500</v>
      </c>
      <c r="H95" s="481">
        <v>43154</v>
      </c>
      <c r="I95" s="396">
        <f>VLOOKUP(B95,[4]รวม!$A:$R,12,0)</f>
        <v>74258000</v>
      </c>
      <c r="J95" s="347" t="s">
        <v>501</v>
      </c>
    </row>
    <row r="96" spans="1:10" ht="23.25" customHeight="1" x14ac:dyDescent="0.35">
      <c r="A96" s="347">
        <v>68</v>
      </c>
      <c r="B96" s="349">
        <v>100000370337</v>
      </c>
      <c r="C96" s="347">
        <v>2500700987</v>
      </c>
      <c r="D96" s="347">
        <v>2500700010</v>
      </c>
      <c r="E96" s="380" t="s">
        <v>844</v>
      </c>
      <c r="F96" s="347" t="str">
        <f>VLOOKUP(B96,[4]รวม!$A:$R,7,0)</f>
        <v>005/000</v>
      </c>
      <c r="G96" s="347">
        <f>VLOOKUP(B96,[4]รวม!$A:$R,8,0)</f>
        <v>500</v>
      </c>
      <c r="H96" s="481">
        <v>43162</v>
      </c>
      <c r="I96" s="396">
        <f>VLOOKUP(B96,[4]รวม!$A:$R,12,0)</f>
        <v>74258000</v>
      </c>
      <c r="J96" s="347" t="s">
        <v>501</v>
      </c>
    </row>
    <row r="97" spans="1:10" ht="23.25" customHeight="1" x14ac:dyDescent="0.35">
      <c r="A97" s="347">
        <v>69</v>
      </c>
      <c r="B97" s="349">
        <v>100000370536</v>
      </c>
      <c r="C97" s="347">
        <v>2500700987</v>
      </c>
      <c r="D97" s="347">
        <v>2500700010</v>
      </c>
      <c r="E97" s="380" t="s">
        <v>845</v>
      </c>
      <c r="F97" s="347" t="str">
        <f>VLOOKUP(B97,[4]รวม!$A:$R,7,0)</f>
        <v>005/000</v>
      </c>
      <c r="G97" s="347">
        <f>VLOOKUP(B97,[4]รวม!$A:$R,8,0)</f>
        <v>874</v>
      </c>
      <c r="H97" s="481">
        <v>43132</v>
      </c>
      <c r="I97" s="396">
        <f>VLOOKUP(B97,[4]รวม!$A:$R,12,0)</f>
        <v>666075</v>
      </c>
      <c r="J97" s="347" t="s">
        <v>501</v>
      </c>
    </row>
    <row r="98" spans="1:10" ht="23.25" customHeight="1" x14ac:dyDescent="0.35">
      <c r="A98" s="347">
        <v>70</v>
      </c>
      <c r="B98" s="349">
        <v>100000371563</v>
      </c>
      <c r="C98" s="347">
        <v>2500700987</v>
      </c>
      <c r="D98" s="347">
        <v>2500700010</v>
      </c>
      <c r="E98" s="380" t="s">
        <v>846</v>
      </c>
      <c r="F98" s="347" t="str">
        <f>VLOOKUP(B98,[4]รวม!$A:$R,7,0)</f>
        <v>005/000</v>
      </c>
      <c r="G98" s="347">
        <f>VLOOKUP(B98,[4]รวม!$A:$R,8,0)</f>
        <v>0</v>
      </c>
      <c r="H98" s="481">
        <v>43189</v>
      </c>
      <c r="I98" s="396">
        <f>VLOOKUP(B98,[4]รวม!$A:$R,12,0)</f>
        <v>25375050</v>
      </c>
      <c r="J98" s="347" t="s">
        <v>501</v>
      </c>
    </row>
    <row r="99" spans="1:10" ht="23.25" customHeight="1" x14ac:dyDescent="0.35">
      <c r="A99" s="347">
        <v>71</v>
      </c>
      <c r="B99" s="349">
        <v>100000371671</v>
      </c>
      <c r="C99" s="347">
        <v>2500700987</v>
      </c>
      <c r="D99" s="347">
        <v>2500700010</v>
      </c>
      <c r="E99" s="380" t="s">
        <v>847</v>
      </c>
      <c r="F99" s="347" t="str">
        <f>VLOOKUP(B99,[4]รวม!$A:$R,7,0)</f>
        <v>008/000</v>
      </c>
      <c r="G99" s="347">
        <f>VLOOKUP(B99,[4]รวม!$A:$R,8,0)</f>
        <v>0</v>
      </c>
      <c r="H99" s="350">
        <v>43032</v>
      </c>
      <c r="I99" s="396">
        <f>VLOOKUP(B99,[4]รวม!$A:$R,12,0)</f>
        <v>14261000</v>
      </c>
      <c r="J99" s="347" t="s">
        <v>501</v>
      </c>
    </row>
    <row r="100" spans="1:10" ht="23.25" customHeight="1" x14ac:dyDescent="0.35">
      <c r="A100" s="347">
        <v>72</v>
      </c>
      <c r="B100" s="349">
        <v>100000371672</v>
      </c>
      <c r="C100" s="347">
        <v>2500700987</v>
      </c>
      <c r="D100" s="347">
        <v>2500700010</v>
      </c>
      <c r="E100" s="380" t="s">
        <v>848</v>
      </c>
      <c r="F100" s="347" t="str">
        <f>VLOOKUP(B100,[4]รวม!$A:$R,7,0)</f>
        <v>008/000</v>
      </c>
      <c r="G100" s="347">
        <f>VLOOKUP(B100,[4]รวม!$A:$R,8,0)</f>
        <v>13</v>
      </c>
      <c r="H100" s="481">
        <v>43139</v>
      </c>
      <c r="I100" s="396">
        <f>VLOOKUP(B100,[4]รวม!$A:$R,12,0)</f>
        <v>14261000</v>
      </c>
      <c r="J100" s="347" t="s">
        <v>501</v>
      </c>
    </row>
    <row r="101" spans="1:10" ht="23.25" customHeight="1" x14ac:dyDescent="0.35">
      <c r="A101" s="347">
        <v>73</v>
      </c>
      <c r="B101" s="349">
        <v>100000371673</v>
      </c>
      <c r="C101" s="347">
        <v>2500700987</v>
      </c>
      <c r="D101" s="347">
        <v>2500700010</v>
      </c>
      <c r="E101" s="380" t="s">
        <v>849</v>
      </c>
      <c r="F101" s="347" t="str">
        <f>VLOOKUP(B101,[4]รวม!$A:$R,7,0)</f>
        <v>008/000</v>
      </c>
      <c r="G101" s="347">
        <f>VLOOKUP(B101,[4]รวม!$A:$R,8,0)</f>
        <v>23</v>
      </c>
      <c r="H101" s="481">
        <v>43139</v>
      </c>
      <c r="I101" s="396">
        <f>VLOOKUP(B101,[4]รวม!$A:$R,12,0)</f>
        <v>25231000</v>
      </c>
      <c r="J101" s="347" t="s">
        <v>501</v>
      </c>
    </row>
    <row r="102" spans="1:10" ht="23.25" customHeight="1" x14ac:dyDescent="0.35">
      <c r="A102" s="347">
        <v>74</v>
      </c>
      <c r="B102" s="349">
        <v>100000372232</v>
      </c>
      <c r="C102" s="347">
        <v>2500700987</v>
      </c>
      <c r="D102" s="347">
        <v>2500700010</v>
      </c>
      <c r="E102" s="380" t="s">
        <v>850</v>
      </c>
      <c r="F102" s="347" t="str">
        <f>VLOOKUP(B102,[4]รวม!$A:$R,7,0)</f>
        <v>005/000</v>
      </c>
      <c r="G102" s="347">
        <f>VLOOKUP(B102,[4]รวม!$A:$R,8,0)</f>
        <v>4</v>
      </c>
      <c r="H102" s="481">
        <v>43227</v>
      </c>
      <c r="I102" s="396">
        <f>VLOOKUP(B102,[4]รวม!$A:$R,12,0)</f>
        <v>5435600</v>
      </c>
      <c r="J102" s="347" t="s">
        <v>501</v>
      </c>
    </row>
    <row r="103" spans="1:10" ht="23.25" customHeight="1" x14ac:dyDescent="0.35">
      <c r="A103" s="347">
        <v>75</v>
      </c>
      <c r="B103" s="349">
        <v>100000372233</v>
      </c>
      <c r="C103" s="347">
        <v>2500700987</v>
      </c>
      <c r="D103" s="347">
        <v>2500700010</v>
      </c>
      <c r="E103" s="380" t="s">
        <v>851</v>
      </c>
      <c r="F103" s="347" t="str">
        <f>VLOOKUP(B103,[4]รวม!$A:$R,7,0)</f>
        <v>005/000</v>
      </c>
      <c r="G103" s="347">
        <f>VLOOKUP(B103,[4]รวม!$A:$R,8,0)</f>
        <v>4</v>
      </c>
      <c r="H103" s="481">
        <v>43227</v>
      </c>
      <c r="I103" s="396">
        <f>VLOOKUP(B103,[4]รวม!$A:$R,12,0)</f>
        <v>5435600</v>
      </c>
      <c r="J103" s="347" t="s">
        <v>501</v>
      </c>
    </row>
    <row r="104" spans="1:10" ht="23.25" customHeight="1" x14ac:dyDescent="0.35">
      <c r="A104" s="347">
        <v>76</v>
      </c>
      <c r="B104" s="349">
        <v>100000372234</v>
      </c>
      <c r="C104" s="347">
        <v>2500700987</v>
      </c>
      <c r="D104" s="347">
        <v>2500700010</v>
      </c>
      <c r="E104" s="380" t="s">
        <v>852</v>
      </c>
      <c r="F104" s="347" t="str">
        <f>VLOOKUP(B104,[4]รวม!$A:$R,7,0)</f>
        <v>005/000</v>
      </c>
      <c r="G104" s="347">
        <f>VLOOKUP(B104,[4]รวม!$A:$R,8,0)</f>
        <v>500</v>
      </c>
      <c r="H104" s="481">
        <v>43224</v>
      </c>
      <c r="I104" s="396">
        <f>VLOOKUP(B104,[4]รวม!$A:$R,12,0)</f>
        <v>74258000</v>
      </c>
      <c r="J104" s="347" t="s">
        <v>501</v>
      </c>
    </row>
    <row r="105" spans="1:10" ht="23.25" customHeight="1" x14ac:dyDescent="0.35">
      <c r="A105" s="347">
        <v>77</v>
      </c>
      <c r="B105" s="349">
        <v>100000372565</v>
      </c>
      <c r="C105" s="347">
        <v>2500700987</v>
      </c>
      <c r="D105" s="347">
        <v>2500700010</v>
      </c>
      <c r="E105" s="380" t="s">
        <v>853</v>
      </c>
      <c r="F105" s="347" t="str">
        <f>VLOOKUP(B105,[4]รวม!$A:$R,7,0)</f>
        <v>005/000</v>
      </c>
      <c r="G105" s="347">
        <f>VLOOKUP(B105,[4]รวม!$A:$R,8,0)</f>
        <v>200</v>
      </c>
      <c r="H105" s="481">
        <v>43174</v>
      </c>
      <c r="I105" s="396">
        <f>VLOOKUP(B105,[4]รวม!$A:$R,12,0)</f>
        <v>14980000</v>
      </c>
      <c r="J105" s="347" t="s">
        <v>501</v>
      </c>
    </row>
    <row r="106" spans="1:10" ht="23.25" customHeight="1" x14ac:dyDescent="0.35">
      <c r="A106" s="347">
        <v>78</v>
      </c>
      <c r="B106" s="349">
        <v>100000373401</v>
      </c>
      <c r="C106" s="347">
        <v>2500700987</v>
      </c>
      <c r="D106" s="347">
        <v>2500700010</v>
      </c>
      <c r="E106" s="380" t="s">
        <v>854</v>
      </c>
      <c r="F106" s="347" t="str">
        <f>VLOOKUP(B106,[4]รวม!$A:$R,7,0)</f>
        <v>008/000</v>
      </c>
      <c r="G106" s="347">
        <f>VLOOKUP(B106,[4]รวม!$A:$R,8,0)</f>
        <v>60</v>
      </c>
      <c r="H106" s="481">
        <v>43245</v>
      </c>
      <c r="I106" s="396">
        <f>VLOOKUP(B106,[4]รวม!$A:$R,12,0)</f>
        <v>50319960</v>
      </c>
      <c r="J106" s="347" t="s">
        <v>501</v>
      </c>
    </row>
    <row r="107" spans="1:10" ht="23.25" customHeight="1" x14ac:dyDescent="0.35">
      <c r="A107" s="347">
        <v>79</v>
      </c>
      <c r="B107" s="349">
        <v>100000374808</v>
      </c>
      <c r="C107" s="347">
        <v>2500700987</v>
      </c>
      <c r="D107" s="347">
        <v>2500700010</v>
      </c>
      <c r="E107" s="380" t="s">
        <v>855</v>
      </c>
      <c r="F107" s="347" t="str">
        <f>VLOOKUP(B107,[4]รวม!$A:$R,7,0)</f>
        <v>005/000</v>
      </c>
      <c r="G107" s="347">
        <f>VLOOKUP(B107,[4]รวม!$A:$R,8,0)</f>
        <v>500</v>
      </c>
      <c r="H107" s="481">
        <v>43244</v>
      </c>
      <c r="I107" s="396">
        <f>VLOOKUP(B107,[4]รวม!$A:$R,12,0)</f>
        <v>74258000</v>
      </c>
      <c r="J107" s="347" t="s">
        <v>501</v>
      </c>
    </row>
    <row r="108" spans="1:10" ht="23.25" customHeight="1" x14ac:dyDescent="0.35">
      <c r="A108" s="347">
        <v>80</v>
      </c>
      <c r="B108" s="349">
        <v>100000376144</v>
      </c>
      <c r="C108" s="347">
        <v>2500700987</v>
      </c>
      <c r="D108" s="347">
        <v>2500700010</v>
      </c>
      <c r="E108" s="380" t="s">
        <v>856</v>
      </c>
      <c r="F108" s="347" t="str">
        <f>VLOOKUP(B108,[4]รวม!$A:$R,7,0)</f>
        <v>005/000</v>
      </c>
      <c r="G108" s="347">
        <f>VLOOKUP(B108,[4]รวม!$A:$R,8,0)</f>
        <v>160</v>
      </c>
      <c r="H108" s="481">
        <v>43242</v>
      </c>
      <c r="I108" s="396">
        <f>VLOOKUP(B108,[4]รวม!$A:$R,12,0)</f>
        <v>11984000</v>
      </c>
      <c r="J108" s="347" t="s">
        <v>501</v>
      </c>
    </row>
    <row r="109" spans="1:10" ht="23.25" customHeight="1" x14ac:dyDescent="0.35">
      <c r="A109" s="347">
        <v>81</v>
      </c>
      <c r="B109" s="349">
        <v>100000376145</v>
      </c>
      <c r="C109" s="347">
        <v>2500700987</v>
      </c>
      <c r="D109" s="347">
        <v>2500700010</v>
      </c>
      <c r="E109" s="380" t="s">
        <v>857</v>
      </c>
      <c r="F109" s="347" t="str">
        <f>VLOOKUP(B109,[4]รวม!$A:$R,7,0)</f>
        <v>005/000</v>
      </c>
      <c r="G109" s="347">
        <f>VLOOKUP(B109,[4]รวม!$A:$R,8,0)</f>
        <v>160</v>
      </c>
      <c r="H109" s="481">
        <v>43265</v>
      </c>
      <c r="I109" s="396">
        <f>VLOOKUP(B109,[4]รวม!$A:$R,12,0)</f>
        <v>11984000</v>
      </c>
      <c r="J109" s="347" t="s">
        <v>501</v>
      </c>
    </row>
    <row r="110" spans="1:10" ht="23.25" customHeight="1" x14ac:dyDescent="0.35">
      <c r="A110" s="347">
        <v>82</v>
      </c>
      <c r="B110" s="349">
        <v>100000376146</v>
      </c>
      <c r="C110" s="347">
        <v>2500700987</v>
      </c>
      <c r="D110" s="347">
        <v>2500700010</v>
      </c>
      <c r="E110" s="380" t="s">
        <v>858</v>
      </c>
      <c r="F110" s="347" t="str">
        <f>VLOOKUP(B110,[4]รวม!$A:$R,7,0)</f>
        <v>005/000</v>
      </c>
      <c r="G110" s="347">
        <f>VLOOKUP(B110,[4]รวม!$A:$R,8,0)</f>
        <v>200</v>
      </c>
      <c r="H110" s="481">
        <v>43242</v>
      </c>
      <c r="I110" s="396">
        <f>VLOOKUP(B110,[4]รวม!$A:$R,12,0)</f>
        <v>23989400</v>
      </c>
      <c r="J110" s="347" t="s">
        <v>501</v>
      </c>
    </row>
    <row r="111" spans="1:10" ht="23.25" customHeight="1" x14ac:dyDescent="0.35">
      <c r="A111" s="347">
        <v>83</v>
      </c>
      <c r="B111" s="349">
        <v>100000376184</v>
      </c>
      <c r="C111" s="347">
        <v>2500700987</v>
      </c>
      <c r="D111" s="347">
        <v>2500700010</v>
      </c>
      <c r="E111" s="380" t="s">
        <v>859</v>
      </c>
      <c r="F111" s="347" t="str">
        <f>VLOOKUP(B111,[4]รวม!$A:$R,7,0)</f>
        <v>005/000</v>
      </c>
      <c r="G111" s="347">
        <f>VLOOKUP(B111,[4]รวม!$A:$R,8,0)</f>
        <v>200</v>
      </c>
      <c r="H111" s="481">
        <v>43264</v>
      </c>
      <c r="I111" s="396">
        <f>VLOOKUP(B111,[4]รวม!$A:$R,12,0)</f>
        <v>23989400</v>
      </c>
      <c r="J111" s="347" t="s">
        <v>501</v>
      </c>
    </row>
    <row r="112" spans="1:10" ht="23.25" customHeight="1" x14ac:dyDescent="0.35">
      <c r="A112" s="347">
        <v>84</v>
      </c>
      <c r="B112" s="349">
        <v>100000376185</v>
      </c>
      <c r="C112" s="347">
        <v>2500700987</v>
      </c>
      <c r="D112" s="347">
        <v>2500700010</v>
      </c>
      <c r="E112" s="380" t="s">
        <v>860</v>
      </c>
      <c r="F112" s="347" t="str">
        <f>VLOOKUP(B112,[4]รวม!$A:$R,7,0)</f>
        <v>005/000</v>
      </c>
      <c r="G112" s="347">
        <f>VLOOKUP(B112,[4]รวม!$A:$R,8,0)</f>
        <v>500</v>
      </c>
      <c r="H112" s="481">
        <v>43265</v>
      </c>
      <c r="I112" s="396">
        <f>VLOOKUP(B112,[4]รวม!$A:$R,12,0)</f>
        <v>74258000</v>
      </c>
      <c r="J112" s="347" t="s">
        <v>501</v>
      </c>
    </row>
    <row r="113" spans="1:10" ht="23.25" customHeight="1" x14ac:dyDescent="0.35">
      <c r="A113" s="347">
        <v>85</v>
      </c>
      <c r="B113" s="349">
        <v>100000376489</v>
      </c>
      <c r="C113" s="347">
        <v>2500700987</v>
      </c>
      <c r="D113" s="347">
        <v>2500700010</v>
      </c>
      <c r="E113" s="380" t="s">
        <v>861</v>
      </c>
      <c r="F113" s="347" t="str">
        <f>VLOOKUP(B113,[4]รวม!$A:$R,7,0)</f>
        <v>015/000</v>
      </c>
      <c r="G113" s="347">
        <f>VLOOKUP(B113,[4]รวม!$A:$R,8,0)</f>
        <v>2</v>
      </c>
      <c r="H113" s="481">
        <v>43292</v>
      </c>
      <c r="I113" s="396">
        <f>VLOOKUP(B113,[4]รวม!$A:$R,12,0)</f>
        <v>14875000</v>
      </c>
      <c r="J113" s="347" t="s">
        <v>501</v>
      </c>
    </row>
    <row r="114" spans="1:10" ht="23.25" customHeight="1" x14ac:dyDescent="0.35">
      <c r="A114" s="347">
        <v>86</v>
      </c>
      <c r="B114" s="349">
        <v>100000376490</v>
      </c>
      <c r="C114" s="347">
        <v>2500700987</v>
      </c>
      <c r="D114" s="347">
        <v>2500700010</v>
      </c>
      <c r="E114" s="380" t="s">
        <v>862</v>
      </c>
      <c r="F114" s="347" t="str">
        <f>VLOOKUP(B114,[4]รวม!$A:$R,7,0)</f>
        <v>020/000</v>
      </c>
      <c r="G114" s="347">
        <f>VLOOKUP(B114,[4]รวม!$A:$R,8,0)</f>
        <v>2</v>
      </c>
      <c r="H114" s="481">
        <v>43292</v>
      </c>
      <c r="I114" s="396">
        <f>VLOOKUP(B114,[4]รวม!$A:$R,12,0)</f>
        <v>30379000</v>
      </c>
      <c r="J114" s="347" t="s">
        <v>501</v>
      </c>
    </row>
    <row r="115" spans="1:10" ht="23.25" customHeight="1" x14ac:dyDescent="0.35">
      <c r="A115" s="347">
        <v>87</v>
      </c>
      <c r="B115" s="349">
        <v>100000378235</v>
      </c>
      <c r="C115" s="347">
        <v>2500700987</v>
      </c>
      <c r="D115" s="347">
        <v>2500700010</v>
      </c>
      <c r="E115" s="380" t="s">
        <v>863</v>
      </c>
      <c r="F115" s="347" t="str">
        <f>VLOOKUP(B115,[4]รวม!$A:$R,7,0)</f>
        <v>005/000</v>
      </c>
      <c r="G115" s="347">
        <f>VLOOKUP(B115,[4]รวม!$A:$R,8,0)</f>
        <v>200</v>
      </c>
      <c r="H115" s="481">
        <v>43287</v>
      </c>
      <c r="I115" s="396">
        <f>VLOOKUP(B115,[4]รวม!$A:$R,12,0)</f>
        <v>23989400</v>
      </c>
      <c r="J115" s="347" t="s">
        <v>501</v>
      </c>
    </row>
    <row r="116" spans="1:10" ht="23.25" customHeight="1" x14ac:dyDescent="0.35">
      <c r="A116" s="347">
        <v>88</v>
      </c>
      <c r="B116" s="349">
        <v>100000378236</v>
      </c>
      <c r="C116" s="347">
        <v>2500700987</v>
      </c>
      <c r="D116" s="347">
        <v>2500700010</v>
      </c>
      <c r="E116" s="380" t="s">
        <v>864</v>
      </c>
      <c r="F116" s="347" t="str">
        <f>VLOOKUP(B116,[4]รวม!$A:$R,7,0)</f>
        <v>005/000</v>
      </c>
      <c r="G116" s="347">
        <f>VLOOKUP(B116,[4]รวม!$A:$R,8,0)</f>
        <v>160</v>
      </c>
      <c r="H116" s="481">
        <v>43287</v>
      </c>
      <c r="I116" s="396">
        <f>VLOOKUP(B116,[4]รวม!$A:$R,12,0)</f>
        <v>11984000</v>
      </c>
      <c r="J116" s="347" t="s">
        <v>501</v>
      </c>
    </row>
    <row r="117" spans="1:10" ht="23.25" customHeight="1" x14ac:dyDescent="0.35">
      <c r="A117" s="347">
        <v>89</v>
      </c>
      <c r="B117" s="349">
        <v>100000378237</v>
      </c>
      <c r="C117" s="347">
        <v>2500700987</v>
      </c>
      <c r="D117" s="347">
        <v>2500700010</v>
      </c>
      <c r="E117" s="380" t="s">
        <v>865</v>
      </c>
      <c r="F117" s="347" t="str">
        <f>VLOOKUP(B117,[4]รวม!$A:$R,7,0)</f>
        <v>005/000</v>
      </c>
      <c r="G117" s="347">
        <f>VLOOKUP(B117,[4]รวม!$A:$R,8,0)</f>
        <v>500</v>
      </c>
      <c r="H117" s="350">
        <v>43284</v>
      </c>
      <c r="I117" s="396">
        <f>VLOOKUP(B117,[4]รวม!$A:$R,12,0)</f>
        <v>74258000</v>
      </c>
      <c r="J117" s="347" t="s">
        <v>501</v>
      </c>
    </row>
    <row r="118" spans="1:10" ht="23.25" customHeight="1" x14ac:dyDescent="0.35">
      <c r="A118" s="347">
        <v>90</v>
      </c>
      <c r="B118" s="349">
        <v>100000378238</v>
      </c>
      <c r="C118" s="347">
        <v>2500700987</v>
      </c>
      <c r="D118" s="347">
        <v>2500700010</v>
      </c>
      <c r="E118" s="380" t="s">
        <v>866</v>
      </c>
      <c r="F118" s="347" t="str">
        <f>VLOOKUP(B118,[4]รวม!$A:$R,7,0)</f>
        <v>005/000</v>
      </c>
      <c r="G118" s="347">
        <f>VLOOKUP(B118,[4]รวม!$A:$R,8,0)</f>
        <v>500</v>
      </c>
      <c r="H118" s="350">
        <v>43286</v>
      </c>
      <c r="I118" s="396">
        <f>VLOOKUP(B118,[4]รวม!$A:$R,12,0)</f>
        <v>74258000</v>
      </c>
      <c r="J118" s="347" t="s">
        <v>501</v>
      </c>
    </row>
    <row r="119" spans="1:10" ht="23.25" customHeight="1" x14ac:dyDescent="0.35">
      <c r="A119" s="347">
        <v>91</v>
      </c>
      <c r="B119" s="349">
        <v>100000378239</v>
      </c>
      <c r="C119" s="347">
        <v>2500700987</v>
      </c>
      <c r="D119" s="347">
        <v>2500700010</v>
      </c>
      <c r="E119" s="380" t="s">
        <v>867</v>
      </c>
      <c r="F119" s="347" t="str">
        <f>VLOOKUP(B119,[4]รวม!$A:$R,7,0)</f>
        <v>005/000</v>
      </c>
      <c r="G119" s="347">
        <f>VLOOKUP(B119,[4]รวม!$A:$R,8,0)</f>
        <v>500</v>
      </c>
      <c r="H119" s="350">
        <v>43287</v>
      </c>
      <c r="I119" s="396">
        <f>VLOOKUP(B119,[4]รวม!$A:$R,12,0)</f>
        <v>74258000</v>
      </c>
      <c r="J119" s="347" t="s">
        <v>501</v>
      </c>
    </row>
    <row r="120" spans="1:10" ht="23.25" customHeight="1" x14ac:dyDescent="0.35">
      <c r="A120" s="347">
        <v>92</v>
      </c>
      <c r="B120" s="349">
        <v>100000380074</v>
      </c>
      <c r="C120" s="347">
        <v>2500700987</v>
      </c>
      <c r="D120" s="347">
        <v>2500700010</v>
      </c>
      <c r="E120" s="380" t="s">
        <v>868</v>
      </c>
      <c r="F120" s="347" t="str">
        <f>VLOOKUP(B120,[4]รวม!$A:$R,7,0)</f>
        <v>005/000</v>
      </c>
      <c r="G120" s="347">
        <f>VLOOKUP(B120,[4]รวม!$A:$R,8,0)</f>
        <v>500</v>
      </c>
      <c r="H120" s="350">
        <v>43188</v>
      </c>
      <c r="I120" s="396">
        <f>VLOOKUP(B120,[4]รวม!$A:$R,12,0)</f>
        <v>47025000</v>
      </c>
      <c r="J120" s="347" t="s">
        <v>501</v>
      </c>
    </row>
    <row r="121" spans="1:10" ht="23.25" customHeight="1" x14ac:dyDescent="0.35">
      <c r="A121" s="347">
        <v>93</v>
      </c>
      <c r="B121" s="349">
        <v>100000380075</v>
      </c>
      <c r="C121" s="347">
        <v>2500700987</v>
      </c>
      <c r="D121" s="347">
        <v>2500700010</v>
      </c>
      <c r="E121" s="380" t="s">
        <v>869</v>
      </c>
      <c r="F121" s="347" t="str">
        <f>VLOOKUP(B121,[4]รวม!$A:$R,7,0)</f>
        <v>005/000</v>
      </c>
      <c r="G121" s="347">
        <f>VLOOKUP(B121,[4]รวม!$A:$R,8,0)</f>
        <v>500</v>
      </c>
      <c r="H121" s="350">
        <v>43223</v>
      </c>
      <c r="I121" s="396">
        <f>VLOOKUP(B121,[4]รวม!$A:$R,12,0)</f>
        <v>47025000</v>
      </c>
      <c r="J121" s="347" t="s">
        <v>501</v>
      </c>
    </row>
    <row r="122" spans="1:10" ht="23.25" customHeight="1" x14ac:dyDescent="0.35">
      <c r="A122" s="347">
        <v>94</v>
      </c>
      <c r="B122" s="349">
        <v>100000380076</v>
      </c>
      <c r="C122" s="347">
        <v>2500700987</v>
      </c>
      <c r="D122" s="347">
        <v>2500700010</v>
      </c>
      <c r="E122" s="380" t="s">
        <v>870</v>
      </c>
      <c r="F122" s="347" t="str">
        <f>VLOOKUP(B122,[4]รวม!$A:$R,7,0)</f>
        <v>005/000</v>
      </c>
      <c r="G122" s="347">
        <f>VLOOKUP(B122,[4]รวม!$A:$R,8,0)</f>
        <v>500</v>
      </c>
      <c r="H122" s="350">
        <v>43243</v>
      </c>
      <c r="I122" s="396">
        <f>VLOOKUP(B122,[4]รวม!$A:$R,12,0)</f>
        <v>47025000</v>
      </c>
      <c r="J122" s="347" t="s">
        <v>501</v>
      </c>
    </row>
    <row r="123" spans="1:10" ht="23.25" customHeight="1" x14ac:dyDescent="0.35">
      <c r="A123" s="347">
        <v>95</v>
      </c>
      <c r="B123" s="349">
        <v>100000391817</v>
      </c>
      <c r="C123" s="347">
        <v>2500700987</v>
      </c>
      <c r="D123" s="347">
        <v>2500700010</v>
      </c>
      <c r="E123" s="380" t="s">
        <v>871</v>
      </c>
      <c r="F123" s="347" t="str">
        <f>VLOOKUP(B123,[4]รวม!$A:$R,7,0)</f>
        <v>005/000</v>
      </c>
      <c r="G123" s="347">
        <f>VLOOKUP(B123,[4]รวม!$A:$R,8,0)</f>
        <v>500</v>
      </c>
      <c r="H123" s="350">
        <v>43320</v>
      </c>
      <c r="I123" s="396">
        <f>VLOOKUP(B123,[4]รวม!$A:$R,12,0)</f>
        <v>74258000</v>
      </c>
      <c r="J123" s="347" t="s">
        <v>501</v>
      </c>
    </row>
    <row r="124" spans="1:10" ht="23.25" customHeight="1" x14ac:dyDescent="0.35">
      <c r="A124" s="347">
        <v>96</v>
      </c>
      <c r="B124" s="349">
        <v>100000391818</v>
      </c>
      <c r="C124" s="347">
        <v>2500700987</v>
      </c>
      <c r="D124" s="347">
        <v>2500700010</v>
      </c>
      <c r="E124" s="380" t="s">
        <v>872</v>
      </c>
      <c r="F124" s="347" t="str">
        <f>VLOOKUP(B124,[4]รวม!$A:$R,7,0)</f>
        <v>005/000</v>
      </c>
      <c r="G124" s="347">
        <f>VLOOKUP(B124,[4]รวม!$A:$R,8,0)</f>
        <v>500</v>
      </c>
      <c r="H124" s="350">
        <v>43320</v>
      </c>
      <c r="I124" s="396">
        <f>VLOOKUP(B124,[4]รวม!$A:$R,12,0)</f>
        <v>74258000</v>
      </c>
      <c r="J124" s="347" t="s">
        <v>501</v>
      </c>
    </row>
    <row r="125" spans="1:10" ht="23.25" customHeight="1" x14ac:dyDescent="0.35">
      <c r="A125" s="347">
        <v>97</v>
      </c>
      <c r="B125" s="349">
        <v>100000394961</v>
      </c>
      <c r="C125" s="347">
        <v>2500700987</v>
      </c>
      <c r="D125" s="347">
        <v>2500700010</v>
      </c>
      <c r="E125" s="380" t="s">
        <v>873</v>
      </c>
      <c r="F125" s="347" t="str">
        <f>VLOOKUP(B125,[4]รวม!$A:$R,7,0)</f>
        <v>015/000</v>
      </c>
      <c r="G125" s="347">
        <f>VLOOKUP(B125,[4]รวม!$A:$R,8,0)</f>
        <v>1</v>
      </c>
      <c r="H125" s="350">
        <v>43350</v>
      </c>
      <c r="I125" s="396">
        <f>VLOOKUP(B125,[4]รวม!$A:$R,12,0)</f>
        <v>7437500</v>
      </c>
      <c r="J125" s="347" t="s">
        <v>501</v>
      </c>
    </row>
    <row r="126" spans="1:10" ht="23.25" customHeight="1" x14ac:dyDescent="0.35">
      <c r="A126" s="347">
        <v>98</v>
      </c>
      <c r="B126" s="349">
        <v>100000394962</v>
      </c>
      <c r="C126" s="347">
        <v>2500700987</v>
      </c>
      <c r="D126" s="347">
        <v>2500700010</v>
      </c>
      <c r="E126" s="380" t="s">
        <v>873</v>
      </c>
      <c r="F126" s="347" t="str">
        <f>VLOOKUP(B126,[4]รวม!$A:$R,7,0)</f>
        <v>015/000</v>
      </c>
      <c r="G126" s="347">
        <f>VLOOKUP(B126,[4]รวม!$A:$R,8,0)</f>
        <v>1</v>
      </c>
      <c r="H126" s="350">
        <v>43350</v>
      </c>
      <c r="I126" s="396">
        <f>VLOOKUP(B126,[4]รวม!$A:$R,12,0)</f>
        <v>7437500</v>
      </c>
      <c r="J126" s="347" t="s">
        <v>501</v>
      </c>
    </row>
    <row r="127" spans="1:10" ht="23.25" customHeight="1" x14ac:dyDescent="0.35">
      <c r="A127" s="347">
        <v>99</v>
      </c>
      <c r="B127" s="349">
        <v>100000394963</v>
      </c>
      <c r="C127" s="347">
        <v>2500700987</v>
      </c>
      <c r="D127" s="347">
        <v>2500700010</v>
      </c>
      <c r="E127" s="380" t="s">
        <v>873</v>
      </c>
      <c r="F127" s="347" t="str">
        <f>VLOOKUP(B127,[4]รวม!$A:$R,7,0)</f>
        <v>015/000</v>
      </c>
      <c r="G127" s="347">
        <f>VLOOKUP(B127,[4]รวม!$A:$R,8,0)</f>
        <v>1</v>
      </c>
      <c r="H127" s="350">
        <v>43350</v>
      </c>
      <c r="I127" s="396">
        <f>VLOOKUP(B127,[4]รวม!$A:$R,12,0)</f>
        <v>7437500</v>
      </c>
      <c r="J127" s="347" t="s">
        <v>501</v>
      </c>
    </row>
    <row r="128" spans="1:10" ht="23.25" customHeight="1" x14ac:dyDescent="0.35">
      <c r="A128" s="347">
        <v>100</v>
      </c>
      <c r="B128" s="349">
        <v>100000394964</v>
      </c>
      <c r="C128" s="347">
        <v>2500700987</v>
      </c>
      <c r="D128" s="347">
        <v>2500700010</v>
      </c>
      <c r="E128" s="380" t="s">
        <v>874</v>
      </c>
      <c r="F128" s="347" t="str">
        <f>VLOOKUP(B128,[4]รวม!$A:$R,7,0)</f>
        <v>020/000</v>
      </c>
      <c r="G128" s="347">
        <f>VLOOKUP(B128,[4]รวม!$A:$R,8,0)</f>
        <v>1</v>
      </c>
      <c r="H128" s="350">
        <v>43350</v>
      </c>
      <c r="I128" s="396">
        <f>VLOOKUP(B128,[4]รวม!$A:$R,12,0)</f>
        <v>15189500</v>
      </c>
      <c r="J128" s="347" t="s">
        <v>501</v>
      </c>
    </row>
    <row r="129" spans="1:10" ht="23.25" customHeight="1" x14ac:dyDescent="0.35">
      <c r="A129" s="347">
        <v>101</v>
      </c>
      <c r="B129" s="349">
        <v>100000394965</v>
      </c>
      <c r="C129" s="347">
        <v>2500700987</v>
      </c>
      <c r="D129" s="347">
        <v>2500700010</v>
      </c>
      <c r="E129" s="380" t="s">
        <v>874</v>
      </c>
      <c r="F129" s="347" t="str">
        <f>VLOOKUP(B129,[4]รวม!$A:$R,7,0)</f>
        <v>020/000</v>
      </c>
      <c r="G129" s="347">
        <f>VLOOKUP(B129,[4]รวม!$A:$R,8,0)</f>
        <v>1</v>
      </c>
      <c r="H129" s="350">
        <v>43350</v>
      </c>
      <c r="I129" s="396">
        <f>VLOOKUP(B129,[4]รวม!$A:$R,12,0)</f>
        <v>15189500</v>
      </c>
      <c r="J129" s="347" t="s">
        <v>501</v>
      </c>
    </row>
    <row r="130" spans="1:10" ht="23.25" customHeight="1" x14ac:dyDescent="0.35">
      <c r="A130" s="347">
        <v>102</v>
      </c>
      <c r="B130" s="349">
        <v>100000394966</v>
      </c>
      <c r="C130" s="347">
        <v>2500700987</v>
      </c>
      <c r="D130" s="347">
        <v>2500700010</v>
      </c>
      <c r="E130" s="380" t="s">
        <v>874</v>
      </c>
      <c r="F130" s="347" t="str">
        <f>VLOOKUP(B130,[4]รวม!$A:$R,7,0)</f>
        <v>020/000</v>
      </c>
      <c r="G130" s="347">
        <f>VLOOKUP(B130,[4]รวม!$A:$R,8,0)</f>
        <v>1</v>
      </c>
      <c r="H130" s="350">
        <v>43350</v>
      </c>
      <c r="I130" s="396">
        <f>VLOOKUP(B130,[4]รวม!$A:$R,12,0)</f>
        <v>15189500</v>
      </c>
      <c r="J130" s="347" t="s">
        <v>501</v>
      </c>
    </row>
    <row r="131" spans="1:10" ht="23.25" customHeight="1" x14ac:dyDescent="0.35">
      <c r="A131" s="347">
        <v>103</v>
      </c>
      <c r="B131" s="349">
        <v>100000394967</v>
      </c>
      <c r="C131" s="347">
        <v>2500700987</v>
      </c>
      <c r="D131" s="347">
        <v>2500700010</v>
      </c>
      <c r="E131" s="380" t="s">
        <v>874</v>
      </c>
      <c r="F131" s="347" t="str">
        <f>VLOOKUP(B131,[4]รวม!$A:$R,7,0)</f>
        <v>020/000</v>
      </c>
      <c r="G131" s="347">
        <f>VLOOKUP(B131,[4]รวม!$A:$R,8,0)</f>
        <v>1</v>
      </c>
      <c r="H131" s="350">
        <v>43350</v>
      </c>
      <c r="I131" s="396">
        <f>VLOOKUP(B131,[4]รวม!$A:$R,12,0)</f>
        <v>15189500</v>
      </c>
      <c r="J131" s="347" t="s">
        <v>501</v>
      </c>
    </row>
    <row r="132" spans="1:10" ht="23.25" customHeight="1" x14ac:dyDescent="0.35">
      <c r="A132" s="347">
        <v>104</v>
      </c>
      <c r="B132" s="349">
        <v>100000394968</v>
      </c>
      <c r="C132" s="347">
        <v>2500700987</v>
      </c>
      <c r="D132" s="347">
        <v>2500700010</v>
      </c>
      <c r="E132" s="380" t="s">
        <v>875</v>
      </c>
      <c r="F132" s="347" t="str">
        <f>VLOOKUP(B132,[4]รวม!$A:$R,7,0)</f>
        <v>005/000</v>
      </c>
      <c r="G132" s="347">
        <f>VLOOKUP(B132,[4]รวม!$A:$R,8,0)</f>
        <v>30</v>
      </c>
      <c r="H132" s="350">
        <v>43319</v>
      </c>
      <c r="I132" s="396">
        <f>VLOOKUP(B132,[4]รวม!$A:$R,12,0)</f>
        <v>63429600</v>
      </c>
      <c r="J132" s="347" t="s">
        <v>501</v>
      </c>
    </row>
    <row r="133" spans="1:10" ht="23.25" customHeight="1" x14ac:dyDescent="0.35">
      <c r="A133" s="347">
        <v>105</v>
      </c>
      <c r="B133" s="349">
        <v>100000394986</v>
      </c>
      <c r="C133" s="347">
        <v>2500700987</v>
      </c>
      <c r="D133" s="347">
        <v>2500700010</v>
      </c>
      <c r="E133" s="380" t="s">
        <v>876</v>
      </c>
      <c r="F133" s="347" t="str">
        <f>VLOOKUP(B133,[4]รวม!$A:$R,7,0)</f>
        <v>005/000</v>
      </c>
      <c r="G133" s="347">
        <f>VLOOKUP(B133,[4]รวม!$A:$R,8,0)</f>
        <v>12</v>
      </c>
      <c r="H133" s="350">
        <v>43319</v>
      </c>
      <c r="I133" s="396">
        <f>VLOOKUP(B133,[4]รวม!$A:$R,12,0)</f>
        <v>18842700</v>
      </c>
      <c r="J133" s="347" t="s">
        <v>501</v>
      </c>
    </row>
    <row r="134" spans="1:10" ht="23.25" customHeight="1" x14ac:dyDescent="0.35">
      <c r="A134" s="347">
        <v>106</v>
      </c>
      <c r="B134" s="349">
        <v>100000396342</v>
      </c>
      <c r="C134" s="347">
        <v>2500700987</v>
      </c>
      <c r="D134" s="347">
        <v>2500700010</v>
      </c>
      <c r="E134" s="380" t="s">
        <v>877</v>
      </c>
      <c r="F134" s="347" t="str">
        <f>VLOOKUP(B134,[4]รวม!$A:$R,7,0)</f>
        <v>005/000</v>
      </c>
      <c r="G134" s="347">
        <f>VLOOKUP(B134,[4]รวม!$A:$R,8,0)</f>
        <v>160</v>
      </c>
      <c r="H134" s="350">
        <v>43340</v>
      </c>
      <c r="I134" s="396">
        <f>VLOOKUP(B134,[4]รวม!$A:$R,12,0)</f>
        <v>11984000</v>
      </c>
      <c r="J134" s="347" t="s">
        <v>501</v>
      </c>
    </row>
    <row r="135" spans="1:10" ht="23.25" customHeight="1" x14ac:dyDescent="0.35">
      <c r="A135" s="347">
        <v>107</v>
      </c>
      <c r="B135" s="349">
        <v>100000396343</v>
      </c>
      <c r="C135" s="347">
        <v>2500700987</v>
      </c>
      <c r="D135" s="347">
        <v>2500700010</v>
      </c>
      <c r="E135" s="380" t="s">
        <v>878</v>
      </c>
      <c r="F135" s="347" t="str">
        <f>VLOOKUP(B135,[4]รวม!$A:$R,7,0)</f>
        <v>005/000</v>
      </c>
      <c r="G135" s="347">
        <f>VLOOKUP(B135,[4]รวม!$A:$R,8,0)</f>
        <v>160</v>
      </c>
      <c r="H135" s="350">
        <v>43343</v>
      </c>
      <c r="I135" s="396">
        <f>VLOOKUP(B135,[4]รวม!$A:$R,12,0)</f>
        <v>11984000</v>
      </c>
      <c r="J135" s="347" t="s">
        <v>501</v>
      </c>
    </row>
    <row r="136" spans="1:10" ht="23.25" customHeight="1" x14ac:dyDescent="0.35">
      <c r="A136" s="347">
        <v>108</v>
      </c>
      <c r="B136" s="349">
        <v>100000396344</v>
      </c>
      <c r="C136" s="347">
        <v>2500700987</v>
      </c>
      <c r="D136" s="347">
        <v>2500700010</v>
      </c>
      <c r="E136" s="380" t="s">
        <v>879</v>
      </c>
      <c r="F136" s="347" t="str">
        <f>VLOOKUP(B136,[4]รวม!$A:$R,7,0)</f>
        <v>005/000</v>
      </c>
      <c r="G136" s="347">
        <f>VLOOKUP(B136,[4]รวม!$A:$R,8,0)</f>
        <v>144</v>
      </c>
      <c r="H136" s="350">
        <v>43355</v>
      </c>
      <c r="I136" s="396">
        <f>VLOOKUP(B136,[4]รวม!$A:$R,12,0)</f>
        <v>10785600</v>
      </c>
      <c r="J136" s="347" t="s">
        <v>501</v>
      </c>
    </row>
    <row r="137" spans="1:10" ht="23.25" customHeight="1" x14ac:dyDescent="0.35">
      <c r="A137" s="347">
        <v>109</v>
      </c>
      <c r="B137" s="349">
        <v>100000396345</v>
      </c>
      <c r="C137" s="347">
        <v>2500700987</v>
      </c>
      <c r="D137" s="347">
        <v>2500700010</v>
      </c>
      <c r="E137" s="380" t="s">
        <v>880</v>
      </c>
      <c r="F137" s="347" t="str">
        <f>VLOOKUP(B137,[4]รวม!$A:$R,7,0)</f>
        <v>005/000</v>
      </c>
      <c r="G137" s="347">
        <f>VLOOKUP(B137,[4]รวม!$A:$R,8,0)</f>
        <v>948</v>
      </c>
      <c r="H137" s="350">
        <v>43354</v>
      </c>
      <c r="I137" s="396">
        <f>VLOOKUP(B137,[4]รวม!$A:$R,12,0)</f>
        <v>113709756</v>
      </c>
      <c r="J137" s="347" t="s">
        <v>501</v>
      </c>
    </row>
    <row r="138" spans="1:10" ht="23.25" customHeight="1" x14ac:dyDescent="0.35">
      <c r="A138" s="347">
        <v>110</v>
      </c>
      <c r="B138" s="349">
        <v>100000396348</v>
      </c>
      <c r="C138" s="347">
        <v>2500700987</v>
      </c>
      <c r="D138" s="347">
        <v>2500700010</v>
      </c>
      <c r="E138" s="380" t="s">
        <v>881</v>
      </c>
      <c r="F138" s="347" t="str">
        <f>VLOOKUP(B138,[4]รวม!$A:$R,7,0)</f>
        <v>005/000</v>
      </c>
      <c r="G138" s="347">
        <f>VLOOKUP(B138,[4]รวม!$A:$R,8,0)</f>
        <v>500</v>
      </c>
      <c r="H138" s="350">
        <v>43343</v>
      </c>
      <c r="I138" s="396">
        <f>VLOOKUP(B138,[4]รวม!$A:$R,12,0)</f>
        <v>74258000</v>
      </c>
      <c r="J138" s="347" t="s">
        <v>501</v>
      </c>
    </row>
    <row r="139" spans="1:10" ht="23.25" customHeight="1" x14ac:dyDescent="0.35">
      <c r="A139" s="347">
        <v>111</v>
      </c>
      <c r="B139" s="349">
        <v>100000396349</v>
      </c>
      <c r="C139" s="347">
        <v>2500700987</v>
      </c>
      <c r="D139" s="347">
        <v>2500700010</v>
      </c>
      <c r="E139" s="380" t="s">
        <v>882</v>
      </c>
      <c r="F139" s="347" t="str">
        <f>VLOOKUP(B139,[4]รวม!$A:$R,7,0)</f>
        <v>005/000</v>
      </c>
      <c r="G139" s="347">
        <f>VLOOKUP(B139,[4]รวม!$A:$R,8,0)</f>
        <v>500</v>
      </c>
      <c r="H139" s="350">
        <v>43343</v>
      </c>
      <c r="I139" s="396">
        <f>VLOOKUP(B139,[4]รวม!$A:$R,12,0)</f>
        <v>74258000</v>
      </c>
      <c r="J139" s="347" t="s">
        <v>501</v>
      </c>
    </row>
    <row r="140" spans="1:10" ht="23.25" customHeight="1" x14ac:dyDescent="0.35">
      <c r="A140" s="347">
        <v>112</v>
      </c>
      <c r="B140" s="349">
        <v>100000396350</v>
      </c>
      <c r="C140" s="347">
        <v>2500700987</v>
      </c>
      <c r="D140" s="347">
        <v>2500700010</v>
      </c>
      <c r="E140" s="380" t="s">
        <v>883</v>
      </c>
      <c r="F140" s="347" t="str">
        <f>VLOOKUP(B140,[4]รวม!$A:$R,7,0)</f>
        <v>005/000</v>
      </c>
      <c r="G140" s="347">
        <f>VLOOKUP(B140,[4]รวม!$A:$R,8,0)</f>
        <v>500</v>
      </c>
      <c r="H140" s="350">
        <v>43343</v>
      </c>
      <c r="I140" s="396">
        <f>VLOOKUP(B140,[4]รวม!$A:$R,12,0)</f>
        <v>74258000</v>
      </c>
      <c r="J140" s="354" t="s">
        <v>501</v>
      </c>
    </row>
    <row r="141" spans="1:10" ht="23.25" customHeight="1" x14ac:dyDescent="0.35">
      <c r="A141" s="343"/>
      <c r="B141" s="344"/>
      <c r="C141" s="342"/>
      <c r="D141" s="342"/>
      <c r="E141" s="363" t="s">
        <v>884</v>
      </c>
      <c r="F141" s="342"/>
      <c r="G141" s="342"/>
      <c r="H141" s="345"/>
      <c r="I141" s="346"/>
    </row>
    <row r="142" spans="1:10" ht="23.25" customHeight="1" x14ac:dyDescent="0.35">
      <c r="A142" s="347">
        <v>1</v>
      </c>
      <c r="B142" s="349">
        <v>100000365558</v>
      </c>
      <c r="C142" s="347">
        <v>2500701616</v>
      </c>
      <c r="D142" s="347">
        <v>2500700010</v>
      </c>
      <c r="E142" s="380" t="s">
        <v>885</v>
      </c>
      <c r="F142" s="347" t="str">
        <f>VLOOKUP(B142,[4]รวม!$A:$R,7,0)</f>
        <v>015/000</v>
      </c>
      <c r="G142" s="347">
        <f>VLOOKUP(B142,[4]รวม!$A:$R,8,0)</f>
        <v>12</v>
      </c>
      <c r="H142" s="350">
        <v>43112</v>
      </c>
      <c r="I142" s="396">
        <f>VLOOKUP(B142,[4]รวม!$A:$R,12,0)</f>
        <v>19180000</v>
      </c>
      <c r="J142" s="347" t="s">
        <v>501</v>
      </c>
    </row>
    <row r="143" spans="1:10" ht="23.25" customHeight="1" x14ac:dyDescent="0.35">
      <c r="A143" s="347">
        <v>2</v>
      </c>
      <c r="B143" s="349">
        <v>100000365560</v>
      </c>
      <c r="C143" s="347">
        <v>2500701616</v>
      </c>
      <c r="D143" s="347">
        <v>2500700010</v>
      </c>
      <c r="E143" s="380" t="s">
        <v>885</v>
      </c>
      <c r="F143" s="347" t="str">
        <f>VLOOKUP(B143,[4]รวม!$A:$R,7,0)</f>
        <v>015/000</v>
      </c>
      <c r="G143" s="347">
        <f>VLOOKUP(B143,[4]รวม!$A:$R,8,0)</f>
        <v>12</v>
      </c>
      <c r="H143" s="350">
        <v>43118</v>
      </c>
      <c r="I143" s="396">
        <f>VLOOKUP(B143,[4]รวม!$A:$R,12,0)</f>
        <v>19180000</v>
      </c>
      <c r="J143" s="347" t="s">
        <v>501</v>
      </c>
    </row>
    <row r="144" spans="1:10" ht="23.25" customHeight="1" x14ac:dyDescent="0.35">
      <c r="A144" s="347">
        <v>3</v>
      </c>
      <c r="B144" s="349">
        <v>100000369957</v>
      </c>
      <c r="C144" s="347">
        <v>2500701616</v>
      </c>
      <c r="D144" s="347">
        <v>2500700010</v>
      </c>
      <c r="E144" s="380" t="s">
        <v>885</v>
      </c>
      <c r="F144" s="347" t="str">
        <f>VLOOKUP(B144,[4]รวม!$A:$R,7,0)</f>
        <v>005/000</v>
      </c>
      <c r="G144" s="347">
        <f>VLOOKUP(B144,[4]รวม!$A:$R,8,0)</f>
        <v>12</v>
      </c>
      <c r="H144" s="350">
        <v>43130</v>
      </c>
      <c r="I144" s="396">
        <f>VLOOKUP(B144,[4]รวม!$A:$R,12,0)</f>
        <v>19180000</v>
      </c>
      <c r="J144" s="347" t="s">
        <v>501</v>
      </c>
    </row>
    <row r="145" spans="1:10" ht="23.25" customHeight="1" x14ac:dyDescent="0.35">
      <c r="A145" s="347">
        <v>4</v>
      </c>
      <c r="B145" s="349">
        <v>100000376294</v>
      </c>
      <c r="C145" s="347">
        <v>2500701616</v>
      </c>
      <c r="D145" s="347">
        <v>2500700010</v>
      </c>
      <c r="E145" s="380" t="s">
        <v>885</v>
      </c>
      <c r="F145" s="347" t="str">
        <f>VLOOKUP(B145,[4]รวม!$A:$R,7,0)</f>
        <v>005/000</v>
      </c>
      <c r="G145" s="347">
        <f>VLOOKUP(B145,[4]รวม!$A:$R,8,0)</f>
        <v>12</v>
      </c>
      <c r="H145" s="350">
        <v>43282</v>
      </c>
      <c r="I145" s="396">
        <f>VLOOKUP(B145,[4]รวม!$A:$R,12,0)</f>
        <v>19180000</v>
      </c>
      <c r="J145" s="347" t="s">
        <v>501</v>
      </c>
    </row>
    <row r="146" spans="1:10" ht="23.25" customHeight="1" x14ac:dyDescent="0.35">
      <c r="A146" s="347">
        <v>5</v>
      </c>
      <c r="B146" s="349">
        <v>100000394311</v>
      </c>
      <c r="C146" s="347">
        <v>2500701616</v>
      </c>
      <c r="D146" s="347">
        <v>2500700010</v>
      </c>
      <c r="E146" s="380" t="s">
        <v>886</v>
      </c>
      <c r="F146" s="347" t="str">
        <f>VLOOKUP(B146,[4]รวม!$A:$R,7,0)</f>
        <v>005/000</v>
      </c>
      <c r="G146" s="347">
        <f>VLOOKUP(B146,[4]รวม!$A:$R,8,0)</f>
        <v>12</v>
      </c>
      <c r="H146" s="350">
        <v>43335</v>
      </c>
      <c r="I146" s="396">
        <f>VLOOKUP(B146,[4]รวม!$A:$R,12,0)</f>
        <v>19180000</v>
      </c>
      <c r="J146" s="347" t="s">
        <v>501</v>
      </c>
    </row>
    <row r="147" spans="1:10" ht="23.25" customHeight="1" x14ac:dyDescent="0.35">
      <c r="A147" s="354">
        <v>6</v>
      </c>
      <c r="B147" s="356">
        <v>100000391826</v>
      </c>
      <c r="C147" s="354">
        <v>2500700987</v>
      </c>
      <c r="D147" s="354">
        <v>2500700010</v>
      </c>
      <c r="E147" s="371" t="s">
        <v>887</v>
      </c>
      <c r="F147" s="354" t="str">
        <f>VLOOKUP(B147,[4]รวม!$A:$R,7,0)</f>
        <v>005/000</v>
      </c>
      <c r="G147" s="354">
        <f>VLOOKUP(B147,[4]รวม!$A:$R,8,0)</f>
        <v>2000</v>
      </c>
      <c r="H147" s="464">
        <v>43327</v>
      </c>
      <c r="I147" s="427">
        <f>VLOOKUP(B147,[4]รวม!$A:$R,12,0)</f>
        <v>19994000</v>
      </c>
      <c r="J147" s="354" t="s">
        <v>501</v>
      </c>
    </row>
    <row r="148" spans="1:10" ht="23.25" customHeight="1" x14ac:dyDescent="0.35">
      <c r="A148" s="343"/>
      <c r="B148" s="344"/>
      <c r="C148" s="342"/>
      <c r="D148" s="342"/>
      <c r="E148" s="468" t="s">
        <v>888</v>
      </c>
      <c r="F148" s="342"/>
      <c r="G148" s="342"/>
      <c r="H148" s="345"/>
      <c r="I148" s="346"/>
    </row>
    <row r="149" spans="1:10" ht="23.25" customHeight="1" x14ac:dyDescent="0.35">
      <c r="A149" s="438">
        <v>1</v>
      </c>
      <c r="B149" s="482">
        <v>100000363950</v>
      </c>
      <c r="C149" s="438">
        <v>2500701617</v>
      </c>
      <c r="D149" s="438">
        <v>2500700010</v>
      </c>
      <c r="E149" s="483" t="s">
        <v>889</v>
      </c>
      <c r="F149" s="438" t="str">
        <f>VLOOKUP(B149,[4]รวม!$A:$R,7,0)</f>
        <v>008/000</v>
      </c>
      <c r="G149" s="438">
        <f>VLOOKUP(B149,[4]รวม!$A:$R,8,0)</f>
        <v>80</v>
      </c>
      <c r="H149" s="484">
        <f>VLOOKUP(B149,[4]รวม!$A:$R,9,0)</f>
        <v>43097</v>
      </c>
      <c r="I149" s="485">
        <f>VLOOKUP(B149,[4]รวม!$A:$R,12,0)</f>
        <v>9600000</v>
      </c>
      <c r="J149" s="442" t="s">
        <v>503</v>
      </c>
    </row>
    <row r="150" spans="1:10" ht="23.25" customHeight="1" x14ac:dyDescent="0.35">
      <c r="A150" s="438">
        <v>2</v>
      </c>
      <c r="B150" s="482">
        <v>100000363951</v>
      </c>
      <c r="C150" s="438">
        <v>2500701617</v>
      </c>
      <c r="D150" s="438">
        <v>2500700010</v>
      </c>
      <c r="E150" s="483" t="s">
        <v>889</v>
      </c>
      <c r="F150" s="438" t="str">
        <f>VLOOKUP(B150,[4]รวม!$A:$R,7,0)</f>
        <v>008/000</v>
      </c>
      <c r="G150" s="438">
        <f>VLOOKUP(B150,[4]รวม!$A:$R,8,0)</f>
        <v>320</v>
      </c>
      <c r="H150" s="484">
        <f>VLOOKUP(B150,[4]รวม!$A:$R,9,0)</f>
        <v>43097</v>
      </c>
      <c r="I150" s="485">
        <f>VLOOKUP(B150,[4]รวม!$A:$R,12,0)</f>
        <v>38400000</v>
      </c>
      <c r="J150" s="442" t="s">
        <v>503</v>
      </c>
    </row>
    <row r="151" spans="1:10" ht="23.25" customHeight="1" x14ac:dyDescent="0.35">
      <c r="A151" s="347">
        <v>3</v>
      </c>
      <c r="B151" s="349">
        <v>100000364784</v>
      </c>
      <c r="C151" s="347">
        <v>2500701617</v>
      </c>
      <c r="D151" s="347">
        <v>2500700010</v>
      </c>
      <c r="E151" s="380" t="s">
        <v>890</v>
      </c>
      <c r="F151" s="347" t="str">
        <f>VLOOKUP(B151,[4]รวม!$A:$R,7,0)</f>
        <v>008/000</v>
      </c>
      <c r="G151" s="347">
        <f>VLOOKUP(B151,[4]รวม!$A:$R,8,0)</f>
        <v>467</v>
      </c>
      <c r="H151" s="350">
        <f>VLOOKUP(B151,[4]รวม!$A:$R,9,0)</f>
        <v>43117</v>
      </c>
      <c r="I151" s="396">
        <f>VLOOKUP(B151,[4]รวม!$A:$R,12,0)</f>
        <v>10040500</v>
      </c>
      <c r="J151" s="347" t="s">
        <v>501</v>
      </c>
    </row>
    <row r="152" spans="1:10" ht="23.25" customHeight="1" x14ac:dyDescent="0.35">
      <c r="A152" s="347">
        <v>4</v>
      </c>
      <c r="B152" s="349">
        <v>100000365223</v>
      </c>
      <c r="C152" s="347">
        <v>2500701617</v>
      </c>
      <c r="D152" s="347">
        <v>2500700010</v>
      </c>
      <c r="E152" s="380" t="s">
        <v>888</v>
      </c>
      <c r="F152" s="347" t="str">
        <f>VLOOKUP(B152,[4]รวม!$A:$R,7,0)</f>
        <v>008/000</v>
      </c>
      <c r="G152" s="347">
        <f>VLOOKUP(B152,[4]รวม!$A:$R,8,0)</f>
        <v>900</v>
      </c>
      <c r="H152" s="350">
        <f>VLOOKUP(B152,[4]รวม!$A:$R,9,0)</f>
        <v>43132</v>
      </c>
      <c r="I152" s="396">
        <f>VLOOKUP(B152,[4]รวม!$A:$R,12,0)</f>
        <v>10010880</v>
      </c>
      <c r="J152" s="347" t="s">
        <v>501</v>
      </c>
    </row>
    <row r="153" spans="1:10" ht="23.25" customHeight="1" x14ac:dyDescent="0.35">
      <c r="A153" s="347">
        <v>5</v>
      </c>
      <c r="B153" s="349">
        <v>100000365246</v>
      </c>
      <c r="C153" s="347">
        <v>2500701617</v>
      </c>
      <c r="D153" s="347">
        <v>2500700010</v>
      </c>
      <c r="E153" s="380" t="s">
        <v>888</v>
      </c>
      <c r="F153" s="347" t="str">
        <f>VLOOKUP(B153,[4]รวม!$A:$R,7,0)</f>
        <v>008/000</v>
      </c>
      <c r="G153" s="347">
        <f>VLOOKUP(B153,[4]รวม!$A:$R,8,0)</f>
        <v>15280</v>
      </c>
      <c r="H153" s="350">
        <f>VLOOKUP(B153,[4]รวม!$A:$R,9,0)</f>
        <v>43140</v>
      </c>
      <c r="I153" s="396">
        <f>VLOOKUP(B153,[4]รวม!$A:$R,12,0)</f>
        <v>63975400.799999997</v>
      </c>
      <c r="J153" s="347" t="s">
        <v>501</v>
      </c>
    </row>
    <row r="154" spans="1:10" ht="23.25" customHeight="1" x14ac:dyDescent="0.35">
      <c r="A154" s="347">
        <v>6</v>
      </c>
      <c r="B154" s="349">
        <v>100000367542</v>
      </c>
      <c r="C154" s="347">
        <v>2500701617</v>
      </c>
      <c r="D154" s="347">
        <v>2500700010</v>
      </c>
      <c r="E154" s="380" t="s">
        <v>888</v>
      </c>
      <c r="F154" s="347" t="str">
        <f>VLOOKUP(B154,[4]รวม!$A:$R,7,0)</f>
        <v>008/000</v>
      </c>
      <c r="G154" s="347">
        <f>VLOOKUP(B154,[4]รวม!$A:$R,8,0)</f>
        <v>55150</v>
      </c>
      <c r="H154" s="350">
        <f>VLOOKUP(B154,[4]รวม!$A:$R,9,0)</f>
        <v>43088</v>
      </c>
      <c r="I154" s="396">
        <f>VLOOKUP(B154,[4]รวม!$A:$R,12,0)</f>
        <v>661920</v>
      </c>
      <c r="J154" s="347" t="s">
        <v>501</v>
      </c>
    </row>
    <row r="155" spans="1:10" ht="23.25" customHeight="1" x14ac:dyDescent="0.35">
      <c r="A155" s="438">
        <v>7</v>
      </c>
      <c r="B155" s="482">
        <v>100000371835</v>
      </c>
      <c r="C155" s="438">
        <v>2500701617</v>
      </c>
      <c r="D155" s="438">
        <v>2500700010</v>
      </c>
      <c r="E155" s="483" t="s">
        <v>889</v>
      </c>
      <c r="F155" s="438" t="str">
        <f>VLOOKUP(B155,[4]รวม!$A:$R,7,0)</f>
        <v>008/000</v>
      </c>
      <c r="G155" s="438">
        <f>VLOOKUP(B155,[4]รวม!$A:$R,8,0)</f>
        <v>100</v>
      </c>
      <c r="H155" s="484">
        <f>VLOOKUP(B155,[4]รวม!$A:$R,9,0)</f>
        <v>43182</v>
      </c>
      <c r="I155" s="485">
        <f>VLOOKUP(B155,[4]รวม!$A:$R,12,0)</f>
        <v>2500000</v>
      </c>
      <c r="J155" s="442" t="s">
        <v>503</v>
      </c>
    </row>
    <row r="156" spans="1:10" ht="23.25" customHeight="1" x14ac:dyDescent="0.35">
      <c r="A156" s="438">
        <v>8</v>
      </c>
      <c r="B156" s="482">
        <v>100000394331</v>
      </c>
      <c r="C156" s="438">
        <v>2500701617</v>
      </c>
      <c r="D156" s="438">
        <v>2500700010</v>
      </c>
      <c r="E156" s="483" t="s">
        <v>889</v>
      </c>
      <c r="F156" s="438" t="str">
        <f>VLOOKUP(B156,[4]รวม!$A:$R,7,0)</f>
        <v>008/000</v>
      </c>
      <c r="G156" s="438">
        <f>VLOOKUP(B156,[4]รวม!$A:$R,8,0)</f>
        <v>400</v>
      </c>
      <c r="H156" s="484">
        <f>VLOOKUP(B156,[4]รวม!$A:$R,9,0)</f>
        <v>43326</v>
      </c>
      <c r="I156" s="485">
        <f>VLOOKUP(B156,[4]รวม!$A:$R,12,0)</f>
        <v>10800000</v>
      </c>
      <c r="J156" s="442" t="s">
        <v>503</v>
      </c>
    </row>
    <row r="157" spans="1:10" ht="23.25" customHeight="1" x14ac:dyDescent="0.35">
      <c r="A157" s="438">
        <v>9</v>
      </c>
      <c r="B157" s="482">
        <v>100000396878</v>
      </c>
      <c r="C157" s="438">
        <v>2500701617</v>
      </c>
      <c r="D157" s="438">
        <v>2500700010</v>
      </c>
      <c r="E157" s="483" t="s">
        <v>889</v>
      </c>
      <c r="F157" s="438" t="str">
        <f>VLOOKUP(B157,[4]รวม!$A:$R,7,0)</f>
        <v>008/000</v>
      </c>
      <c r="G157" s="438">
        <f>VLOOKUP(B157,[4]รวม!$A:$R,8,0)</f>
        <v>240</v>
      </c>
      <c r="H157" s="484">
        <f>VLOOKUP(B157,[4]รวม!$A:$R,9,0)</f>
        <v>43364</v>
      </c>
      <c r="I157" s="485">
        <f>VLOOKUP(B157,[4]รวม!$A:$R,12,0)</f>
        <v>2996079.09</v>
      </c>
      <c r="J157" s="442" t="s">
        <v>503</v>
      </c>
    </row>
    <row r="158" spans="1:10" ht="23.25" customHeight="1" x14ac:dyDescent="0.35">
      <c r="A158" s="438">
        <v>10</v>
      </c>
      <c r="B158" s="482">
        <v>100000396879</v>
      </c>
      <c r="C158" s="438">
        <v>2500701617</v>
      </c>
      <c r="D158" s="438">
        <v>2500700010</v>
      </c>
      <c r="E158" s="483" t="s">
        <v>889</v>
      </c>
      <c r="F158" s="438" t="str">
        <f>VLOOKUP(B158,[4]รวม!$A:$R,7,0)</f>
        <v>008/000</v>
      </c>
      <c r="G158" s="438">
        <f>VLOOKUP(B158,[4]รวม!$A:$R,8,0)</f>
        <v>100</v>
      </c>
      <c r="H158" s="484">
        <f>VLOOKUP(B158,[4]รวม!$A:$R,9,0)</f>
        <v>43364</v>
      </c>
      <c r="I158" s="485">
        <f>VLOOKUP(B158,[4]รวม!$A:$R,12,0)</f>
        <v>1248366.28</v>
      </c>
      <c r="J158" s="442" t="s">
        <v>503</v>
      </c>
    </row>
    <row r="159" spans="1:10" ht="23.25" customHeight="1" x14ac:dyDescent="0.35">
      <c r="A159" s="347">
        <v>11</v>
      </c>
      <c r="B159" s="349">
        <v>100000380082</v>
      </c>
      <c r="C159" s="347">
        <v>2500700987</v>
      </c>
      <c r="D159" s="347">
        <v>2500700010</v>
      </c>
      <c r="E159" s="380" t="s">
        <v>891</v>
      </c>
      <c r="F159" s="347" t="str">
        <f>VLOOKUP(B159,[4]รวม!$A:$R,7,0)</f>
        <v>005/000</v>
      </c>
      <c r="G159" s="347">
        <f>VLOOKUP(B159,[4]รวม!$A:$R,8,0)</f>
        <v>80</v>
      </c>
      <c r="H159" s="350">
        <f>VLOOKUP(B159,[4]รวม!$A:$R,9,0)</f>
        <v>43244</v>
      </c>
      <c r="I159" s="396">
        <f>VLOOKUP(B159,[4]รวม!$A:$R,12,0)</f>
        <v>2744000</v>
      </c>
      <c r="J159" s="347" t="s">
        <v>501</v>
      </c>
    </row>
    <row r="160" spans="1:10" ht="23.25" customHeight="1" x14ac:dyDescent="0.35">
      <c r="A160" s="354">
        <v>12</v>
      </c>
      <c r="B160" s="356">
        <v>100000380083</v>
      </c>
      <c r="C160" s="354">
        <v>2500700987</v>
      </c>
      <c r="D160" s="354">
        <v>2500700010</v>
      </c>
      <c r="E160" s="371" t="s">
        <v>892</v>
      </c>
      <c r="F160" s="354" t="str">
        <f>VLOOKUP(B160,[4]รวม!$A:$R,7,0)</f>
        <v>005/000</v>
      </c>
      <c r="G160" s="354">
        <f>VLOOKUP(B160,[4]รวม!$A:$R,8,0)</f>
        <v>80</v>
      </c>
      <c r="H160" s="464">
        <f>VLOOKUP(B160,[4]รวม!$A:$R,9,0)</f>
        <v>43244</v>
      </c>
      <c r="I160" s="427">
        <f>VLOOKUP(B160,[4]รวม!$A:$R,12,0)</f>
        <v>6115200</v>
      </c>
      <c r="J160" s="354" t="s">
        <v>501</v>
      </c>
    </row>
    <row r="161" spans="1:9" ht="23.25" customHeight="1" thickBot="1" x14ac:dyDescent="0.4">
      <c r="A161" s="876" t="s">
        <v>437</v>
      </c>
      <c r="B161" s="877"/>
      <c r="C161" s="877"/>
      <c r="D161" s="877"/>
      <c r="E161" s="877"/>
      <c r="F161" s="877"/>
      <c r="G161" s="877"/>
      <c r="H161" s="878"/>
      <c r="I161" s="444">
        <f>SUM(I9:I160)</f>
        <v>4331541701.1700001</v>
      </c>
    </row>
    <row r="162" spans="1:9" ht="21.75" thickTop="1" x14ac:dyDescent="0.35"/>
  </sheetData>
  <mergeCells count="14">
    <mergeCell ref="H7:H8"/>
    <mergeCell ref="I7:I8"/>
    <mergeCell ref="J7:J8"/>
    <mergeCell ref="A161:H161"/>
    <mergeCell ref="A2:J2"/>
    <mergeCell ref="A3:J3"/>
    <mergeCell ref="A4:J4"/>
    <mergeCell ref="A7:A8"/>
    <mergeCell ref="B7:B8"/>
    <mergeCell ref="C7:C8"/>
    <mergeCell ref="D7:D8"/>
    <mergeCell ref="E7:E8"/>
    <mergeCell ref="F7:F8"/>
    <mergeCell ref="G7:G8"/>
  </mergeCells>
  <conditionalFormatting sqref="B162:B1048576 B5:B160">
    <cfRule type="duplicateValues" dxfId="3" priority="1"/>
  </conditionalFormatting>
  <pageMargins left="0.47244094488188981" right="0.19685039370078741" top="0.35433070866141736" bottom="0.3149606299212598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zoomScaleNormal="100" zoomScaleSheetLayoutView="90" workbookViewId="0">
      <selection activeCell="K15" sqref="K15"/>
    </sheetView>
  </sheetViews>
  <sheetFormatPr defaultColWidth="15.625" defaultRowHeight="21" x14ac:dyDescent="0.35"/>
  <cols>
    <col min="1" max="1" width="6.625" style="68" customWidth="1"/>
    <col min="2" max="2" width="14.75" style="68" customWidth="1"/>
    <col min="3" max="3" width="11.625" style="68" customWidth="1"/>
    <col min="4" max="4" width="11.125" style="68" hidden="1" customWidth="1"/>
    <col min="5" max="5" width="45.375" style="360" bestFit="1" customWidth="1"/>
    <col min="6" max="6" width="8.75" style="68" bestFit="1" customWidth="1"/>
    <col min="7" max="7" width="7.125" style="68" bestFit="1" customWidth="1"/>
    <col min="8" max="8" width="13.875" style="340" customWidth="1"/>
    <col min="9" max="9" width="17.125" style="68" customWidth="1"/>
    <col min="10" max="10" width="21.25" style="68" customWidth="1"/>
    <col min="11" max="244" width="15.625" style="68"/>
    <col min="245" max="245" width="6.625" style="68" customWidth="1"/>
    <col min="246" max="246" width="14.875" style="68" customWidth="1"/>
    <col min="247" max="247" width="4.875" style="68" bestFit="1" customWidth="1"/>
    <col min="248" max="248" width="10.875" style="68" bestFit="1" customWidth="1"/>
    <col min="249" max="249" width="11.125" style="68" bestFit="1" customWidth="1"/>
    <col min="250" max="250" width="33" style="68" customWidth="1"/>
    <col min="251" max="251" width="7.625" style="68" bestFit="1" customWidth="1"/>
    <col min="252" max="252" width="6.625" style="68" bestFit="1" customWidth="1"/>
    <col min="253" max="253" width="16.125" style="68" bestFit="1" customWidth="1"/>
    <col min="254" max="254" width="11.625" style="68" bestFit="1" customWidth="1"/>
    <col min="255" max="255" width="10.125" style="68" bestFit="1" customWidth="1"/>
    <col min="256" max="256" width="8.125" style="68" bestFit="1" customWidth="1"/>
    <col min="257" max="257" width="10.125" style="68" bestFit="1" customWidth="1"/>
    <col min="258" max="258" width="10.375" style="68" bestFit="1" customWidth="1"/>
    <col min="259" max="259" width="8.125" style="68" bestFit="1" customWidth="1"/>
    <col min="260" max="500" width="15.625" style="68"/>
    <col min="501" max="501" width="6.625" style="68" customWidth="1"/>
    <col min="502" max="502" width="14.875" style="68" customWidth="1"/>
    <col min="503" max="503" width="4.875" style="68" bestFit="1" customWidth="1"/>
    <col min="504" max="504" width="10.875" style="68" bestFit="1" customWidth="1"/>
    <col min="505" max="505" width="11.125" style="68" bestFit="1" customWidth="1"/>
    <col min="506" max="506" width="33" style="68" customWidth="1"/>
    <col min="507" max="507" width="7.625" style="68" bestFit="1" customWidth="1"/>
    <col min="508" max="508" width="6.625" style="68" bestFit="1" customWidth="1"/>
    <col min="509" max="509" width="16.125" style="68" bestFit="1" customWidth="1"/>
    <col min="510" max="510" width="11.625" style="68" bestFit="1" customWidth="1"/>
    <col min="511" max="511" width="10.125" style="68" bestFit="1" customWidth="1"/>
    <col min="512" max="512" width="8.125" style="68" bestFit="1" customWidth="1"/>
    <col min="513" max="513" width="10.125" style="68" bestFit="1" customWidth="1"/>
    <col min="514" max="514" width="10.375" style="68" bestFit="1" customWidth="1"/>
    <col min="515" max="515" width="8.125" style="68" bestFit="1" customWidth="1"/>
    <col min="516" max="756" width="15.625" style="68"/>
    <col min="757" max="757" width="6.625" style="68" customWidth="1"/>
    <col min="758" max="758" width="14.875" style="68" customWidth="1"/>
    <col min="759" max="759" width="4.875" style="68" bestFit="1" customWidth="1"/>
    <col min="760" max="760" width="10.875" style="68" bestFit="1" customWidth="1"/>
    <col min="761" max="761" width="11.125" style="68" bestFit="1" customWidth="1"/>
    <col min="762" max="762" width="33" style="68" customWidth="1"/>
    <col min="763" max="763" width="7.625" style="68" bestFit="1" customWidth="1"/>
    <col min="764" max="764" width="6.625" style="68" bestFit="1" customWidth="1"/>
    <col min="765" max="765" width="16.125" style="68" bestFit="1" customWidth="1"/>
    <col min="766" max="766" width="11.625" style="68" bestFit="1" customWidth="1"/>
    <col min="767" max="767" width="10.125" style="68" bestFit="1" customWidth="1"/>
    <col min="768" max="768" width="8.125" style="68" bestFit="1" customWidth="1"/>
    <col min="769" max="769" width="10.125" style="68" bestFit="1" customWidth="1"/>
    <col min="770" max="770" width="10.375" style="68" bestFit="1" customWidth="1"/>
    <col min="771" max="771" width="8.125" style="68" bestFit="1" customWidth="1"/>
    <col min="772" max="1012" width="15.625" style="68"/>
    <col min="1013" max="1013" width="6.625" style="68" customWidth="1"/>
    <col min="1014" max="1014" width="14.875" style="68" customWidth="1"/>
    <col min="1015" max="1015" width="4.875" style="68" bestFit="1" customWidth="1"/>
    <col min="1016" max="1016" width="10.875" style="68" bestFit="1" customWidth="1"/>
    <col min="1017" max="1017" width="11.125" style="68" bestFit="1" customWidth="1"/>
    <col min="1018" max="1018" width="33" style="68" customWidth="1"/>
    <col min="1019" max="1019" width="7.625" style="68" bestFit="1" customWidth="1"/>
    <col min="1020" max="1020" width="6.625" style="68" bestFit="1" customWidth="1"/>
    <col min="1021" max="1021" width="16.125" style="68" bestFit="1" customWidth="1"/>
    <col min="1022" max="1022" width="11.625" style="68" bestFit="1" customWidth="1"/>
    <col min="1023" max="1023" width="10.125" style="68" bestFit="1" customWidth="1"/>
    <col min="1024" max="1024" width="8.125" style="68" bestFit="1" customWidth="1"/>
    <col min="1025" max="1025" width="10.125" style="68" bestFit="1" customWidth="1"/>
    <col min="1026" max="1026" width="10.375" style="68" bestFit="1" customWidth="1"/>
    <col min="1027" max="1027" width="8.125" style="68" bestFit="1" customWidth="1"/>
    <col min="1028" max="1268" width="15.625" style="68"/>
    <col min="1269" max="1269" width="6.625" style="68" customWidth="1"/>
    <col min="1270" max="1270" width="14.875" style="68" customWidth="1"/>
    <col min="1271" max="1271" width="4.875" style="68" bestFit="1" customWidth="1"/>
    <col min="1272" max="1272" width="10.875" style="68" bestFit="1" customWidth="1"/>
    <col min="1273" max="1273" width="11.125" style="68" bestFit="1" customWidth="1"/>
    <col min="1274" max="1274" width="33" style="68" customWidth="1"/>
    <col min="1275" max="1275" width="7.625" style="68" bestFit="1" customWidth="1"/>
    <col min="1276" max="1276" width="6.625" style="68" bestFit="1" customWidth="1"/>
    <col min="1277" max="1277" width="16.125" style="68" bestFit="1" customWidth="1"/>
    <col min="1278" max="1278" width="11.625" style="68" bestFit="1" customWidth="1"/>
    <col min="1279" max="1279" width="10.125" style="68" bestFit="1" customWidth="1"/>
    <col min="1280" max="1280" width="8.125" style="68" bestFit="1" customWidth="1"/>
    <col min="1281" max="1281" width="10.125" style="68" bestFit="1" customWidth="1"/>
    <col min="1282" max="1282" width="10.375" style="68" bestFit="1" customWidth="1"/>
    <col min="1283" max="1283" width="8.125" style="68" bestFit="1" customWidth="1"/>
    <col min="1284" max="1524" width="15.625" style="68"/>
    <col min="1525" max="1525" width="6.625" style="68" customWidth="1"/>
    <col min="1526" max="1526" width="14.875" style="68" customWidth="1"/>
    <col min="1527" max="1527" width="4.875" style="68" bestFit="1" customWidth="1"/>
    <col min="1528" max="1528" width="10.875" style="68" bestFit="1" customWidth="1"/>
    <col min="1529" max="1529" width="11.125" style="68" bestFit="1" customWidth="1"/>
    <col min="1530" max="1530" width="33" style="68" customWidth="1"/>
    <col min="1531" max="1531" width="7.625" style="68" bestFit="1" customWidth="1"/>
    <col min="1532" max="1532" width="6.625" style="68" bestFit="1" customWidth="1"/>
    <col min="1533" max="1533" width="16.125" style="68" bestFit="1" customWidth="1"/>
    <col min="1534" max="1534" width="11.625" style="68" bestFit="1" customWidth="1"/>
    <col min="1535" max="1535" width="10.125" style="68" bestFit="1" customWidth="1"/>
    <col min="1536" max="1536" width="8.125" style="68" bestFit="1" customWidth="1"/>
    <col min="1537" max="1537" width="10.125" style="68" bestFit="1" customWidth="1"/>
    <col min="1538" max="1538" width="10.375" style="68" bestFit="1" customWidth="1"/>
    <col min="1539" max="1539" width="8.125" style="68" bestFit="1" customWidth="1"/>
    <col min="1540" max="1780" width="15.625" style="68"/>
    <col min="1781" max="1781" width="6.625" style="68" customWidth="1"/>
    <col min="1782" max="1782" width="14.875" style="68" customWidth="1"/>
    <col min="1783" max="1783" width="4.875" style="68" bestFit="1" customWidth="1"/>
    <col min="1784" max="1784" width="10.875" style="68" bestFit="1" customWidth="1"/>
    <col min="1785" max="1785" width="11.125" style="68" bestFit="1" customWidth="1"/>
    <col min="1786" max="1786" width="33" style="68" customWidth="1"/>
    <col min="1787" max="1787" width="7.625" style="68" bestFit="1" customWidth="1"/>
    <col min="1788" max="1788" width="6.625" style="68" bestFit="1" customWidth="1"/>
    <col min="1789" max="1789" width="16.125" style="68" bestFit="1" customWidth="1"/>
    <col min="1790" max="1790" width="11.625" style="68" bestFit="1" customWidth="1"/>
    <col min="1791" max="1791" width="10.125" style="68" bestFit="1" customWidth="1"/>
    <col min="1792" max="1792" width="8.125" style="68" bestFit="1" customWidth="1"/>
    <col min="1793" max="1793" width="10.125" style="68" bestFit="1" customWidth="1"/>
    <col min="1794" max="1794" width="10.375" style="68" bestFit="1" customWidth="1"/>
    <col min="1795" max="1795" width="8.125" style="68" bestFit="1" customWidth="1"/>
    <col min="1796" max="2036" width="15.625" style="68"/>
    <col min="2037" max="2037" width="6.625" style="68" customWidth="1"/>
    <col min="2038" max="2038" width="14.875" style="68" customWidth="1"/>
    <col min="2039" max="2039" width="4.875" style="68" bestFit="1" customWidth="1"/>
    <col min="2040" max="2040" width="10.875" style="68" bestFit="1" customWidth="1"/>
    <col min="2041" max="2041" width="11.125" style="68" bestFit="1" customWidth="1"/>
    <col min="2042" max="2042" width="33" style="68" customWidth="1"/>
    <col min="2043" max="2043" width="7.625" style="68" bestFit="1" customWidth="1"/>
    <col min="2044" max="2044" width="6.625" style="68" bestFit="1" customWidth="1"/>
    <col min="2045" max="2045" width="16.125" style="68" bestFit="1" customWidth="1"/>
    <col min="2046" max="2046" width="11.625" style="68" bestFit="1" customWidth="1"/>
    <col min="2047" max="2047" width="10.125" style="68" bestFit="1" customWidth="1"/>
    <col min="2048" max="2048" width="8.125" style="68" bestFit="1" customWidth="1"/>
    <col min="2049" max="2049" width="10.125" style="68" bestFit="1" customWidth="1"/>
    <col min="2050" max="2050" width="10.375" style="68" bestFit="1" customWidth="1"/>
    <col min="2051" max="2051" width="8.125" style="68" bestFit="1" customWidth="1"/>
    <col min="2052" max="2292" width="15.625" style="68"/>
    <col min="2293" max="2293" width="6.625" style="68" customWidth="1"/>
    <col min="2294" max="2294" width="14.875" style="68" customWidth="1"/>
    <col min="2295" max="2295" width="4.875" style="68" bestFit="1" customWidth="1"/>
    <col min="2296" max="2296" width="10.875" style="68" bestFit="1" customWidth="1"/>
    <col min="2297" max="2297" width="11.125" style="68" bestFit="1" customWidth="1"/>
    <col min="2298" max="2298" width="33" style="68" customWidth="1"/>
    <col min="2299" max="2299" width="7.625" style="68" bestFit="1" customWidth="1"/>
    <col min="2300" max="2300" width="6.625" style="68" bestFit="1" customWidth="1"/>
    <col min="2301" max="2301" width="16.125" style="68" bestFit="1" customWidth="1"/>
    <col min="2302" max="2302" width="11.625" style="68" bestFit="1" customWidth="1"/>
    <col min="2303" max="2303" width="10.125" style="68" bestFit="1" customWidth="1"/>
    <col min="2304" max="2304" width="8.125" style="68" bestFit="1" customWidth="1"/>
    <col min="2305" max="2305" width="10.125" style="68" bestFit="1" customWidth="1"/>
    <col min="2306" max="2306" width="10.375" style="68" bestFit="1" customWidth="1"/>
    <col min="2307" max="2307" width="8.125" style="68" bestFit="1" customWidth="1"/>
    <col min="2308" max="2548" width="15.625" style="68"/>
    <col min="2549" max="2549" width="6.625" style="68" customWidth="1"/>
    <col min="2550" max="2550" width="14.875" style="68" customWidth="1"/>
    <col min="2551" max="2551" width="4.875" style="68" bestFit="1" customWidth="1"/>
    <col min="2552" max="2552" width="10.875" style="68" bestFit="1" customWidth="1"/>
    <col min="2553" max="2553" width="11.125" style="68" bestFit="1" customWidth="1"/>
    <col min="2554" max="2554" width="33" style="68" customWidth="1"/>
    <col min="2555" max="2555" width="7.625" style="68" bestFit="1" customWidth="1"/>
    <col min="2556" max="2556" width="6.625" style="68" bestFit="1" customWidth="1"/>
    <col min="2557" max="2557" width="16.125" style="68" bestFit="1" customWidth="1"/>
    <col min="2558" max="2558" width="11.625" style="68" bestFit="1" customWidth="1"/>
    <col min="2559" max="2559" width="10.125" style="68" bestFit="1" customWidth="1"/>
    <col min="2560" max="2560" width="8.125" style="68" bestFit="1" customWidth="1"/>
    <col min="2561" max="2561" width="10.125" style="68" bestFit="1" customWidth="1"/>
    <col min="2562" max="2562" width="10.375" style="68" bestFit="1" customWidth="1"/>
    <col min="2563" max="2563" width="8.125" style="68" bestFit="1" customWidth="1"/>
    <col min="2564" max="2804" width="15.625" style="68"/>
    <col min="2805" max="2805" width="6.625" style="68" customWidth="1"/>
    <col min="2806" max="2806" width="14.875" style="68" customWidth="1"/>
    <col min="2807" max="2807" width="4.875" style="68" bestFit="1" customWidth="1"/>
    <col min="2808" max="2808" width="10.875" style="68" bestFit="1" customWidth="1"/>
    <col min="2809" max="2809" width="11.125" style="68" bestFit="1" customWidth="1"/>
    <col min="2810" max="2810" width="33" style="68" customWidth="1"/>
    <col min="2811" max="2811" width="7.625" style="68" bestFit="1" customWidth="1"/>
    <col min="2812" max="2812" width="6.625" style="68" bestFit="1" customWidth="1"/>
    <col min="2813" max="2813" width="16.125" style="68" bestFit="1" customWidth="1"/>
    <col min="2814" max="2814" width="11.625" style="68" bestFit="1" customWidth="1"/>
    <col min="2815" max="2815" width="10.125" style="68" bestFit="1" customWidth="1"/>
    <col min="2816" max="2816" width="8.125" style="68" bestFit="1" customWidth="1"/>
    <col min="2817" max="2817" width="10.125" style="68" bestFit="1" customWidth="1"/>
    <col min="2818" max="2818" width="10.375" style="68" bestFit="1" customWidth="1"/>
    <col min="2819" max="2819" width="8.125" style="68" bestFit="1" customWidth="1"/>
    <col min="2820" max="3060" width="15.625" style="68"/>
    <col min="3061" max="3061" width="6.625" style="68" customWidth="1"/>
    <col min="3062" max="3062" width="14.875" style="68" customWidth="1"/>
    <col min="3063" max="3063" width="4.875" style="68" bestFit="1" customWidth="1"/>
    <col min="3064" max="3064" width="10.875" style="68" bestFit="1" customWidth="1"/>
    <col min="3065" max="3065" width="11.125" style="68" bestFit="1" customWidth="1"/>
    <col min="3066" max="3066" width="33" style="68" customWidth="1"/>
    <col min="3067" max="3067" width="7.625" style="68" bestFit="1" customWidth="1"/>
    <col min="3068" max="3068" width="6.625" style="68" bestFit="1" customWidth="1"/>
    <col min="3069" max="3069" width="16.125" style="68" bestFit="1" customWidth="1"/>
    <col min="3070" max="3070" width="11.625" style="68" bestFit="1" customWidth="1"/>
    <col min="3071" max="3071" width="10.125" style="68" bestFit="1" customWidth="1"/>
    <col min="3072" max="3072" width="8.125" style="68" bestFit="1" customWidth="1"/>
    <col min="3073" max="3073" width="10.125" style="68" bestFit="1" customWidth="1"/>
    <col min="3074" max="3074" width="10.375" style="68" bestFit="1" customWidth="1"/>
    <col min="3075" max="3075" width="8.125" style="68" bestFit="1" customWidth="1"/>
    <col min="3076" max="3316" width="15.625" style="68"/>
    <col min="3317" max="3317" width="6.625" style="68" customWidth="1"/>
    <col min="3318" max="3318" width="14.875" style="68" customWidth="1"/>
    <col min="3319" max="3319" width="4.875" style="68" bestFit="1" customWidth="1"/>
    <col min="3320" max="3320" width="10.875" style="68" bestFit="1" customWidth="1"/>
    <col min="3321" max="3321" width="11.125" style="68" bestFit="1" customWidth="1"/>
    <col min="3322" max="3322" width="33" style="68" customWidth="1"/>
    <col min="3323" max="3323" width="7.625" style="68" bestFit="1" customWidth="1"/>
    <col min="3324" max="3324" width="6.625" style="68" bestFit="1" customWidth="1"/>
    <col min="3325" max="3325" width="16.125" style="68" bestFit="1" customWidth="1"/>
    <col min="3326" max="3326" width="11.625" style="68" bestFit="1" customWidth="1"/>
    <col min="3327" max="3327" width="10.125" style="68" bestFit="1" customWidth="1"/>
    <col min="3328" max="3328" width="8.125" style="68" bestFit="1" customWidth="1"/>
    <col min="3329" max="3329" width="10.125" style="68" bestFit="1" customWidth="1"/>
    <col min="3330" max="3330" width="10.375" style="68" bestFit="1" customWidth="1"/>
    <col min="3331" max="3331" width="8.125" style="68" bestFit="1" customWidth="1"/>
    <col min="3332" max="3572" width="15.625" style="68"/>
    <col min="3573" max="3573" width="6.625" style="68" customWidth="1"/>
    <col min="3574" max="3574" width="14.875" style="68" customWidth="1"/>
    <col min="3575" max="3575" width="4.875" style="68" bestFit="1" customWidth="1"/>
    <col min="3576" max="3576" width="10.875" style="68" bestFit="1" customWidth="1"/>
    <col min="3577" max="3577" width="11.125" style="68" bestFit="1" customWidth="1"/>
    <col min="3578" max="3578" width="33" style="68" customWidth="1"/>
    <col min="3579" max="3579" width="7.625" style="68" bestFit="1" customWidth="1"/>
    <col min="3580" max="3580" width="6.625" style="68" bestFit="1" customWidth="1"/>
    <col min="3581" max="3581" width="16.125" style="68" bestFit="1" customWidth="1"/>
    <col min="3582" max="3582" width="11.625" style="68" bestFit="1" customWidth="1"/>
    <col min="3583" max="3583" width="10.125" style="68" bestFit="1" customWidth="1"/>
    <col min="3584" max="3584" width="8.125" style="68" bestFit="1" customWidth="1"/>
    <col min="3585" max="3585" width="10.125" style="68" bestFit="1" customWidth="1"/>
    <col min="3586" max="3586" width="10.375" style="68" bestFit="1" customWidth="1"/>
    <col min="3587" max="3587" width="8.125" style="68" bestFit="1" customWidth="1"/>
    <col min="3588" max="3828" width="15.625" style="68"/>
    <col min="3829" max="3829" width="6.625" style="68" customWidth="1"/>
    <col min="3830" max="3830" width="14.875" style="68" customWidth="1"/>
    <col min="3831" max="3831" width="4.875" style="68" bestFit="1" customWidth="1"/>
    <col min="3832" max="3832" width="10.875" style="68" bestFit="1" customWidth="1"/>
    <col min="3833" max="3833" width="11.125" style="68" bestFit="1" customWidth="1"/>
    <col min="3834" max="3834" width="33" style="68" customWidth="1"/>
    <col min="3835" max="3835" width="7.625" style="68" bestFit="1" customWidth="1"/>
    <col min="3836" max="3836" width="6.625" style="68" bestFit="1" customWidth="1"/>
    <col min="3837" max="3837" width="16.125" style="68" bestFit="1" customWidth="1"/>
    <col min="3838" max="3838" width="11.625" style="68" bestFit="1" customWidth="1"/>
    <col min="3839" max="3839" width="10.125" style="68" bestFit="1" customWidth="1"/>
    <col min="3840" max="3840" width="8.125" style="68" bestFit="1" customWidth="1"/>
    <col min="3841" max="3841" width="10.125" style="68" bestFit="1" customWidth="1"/>
    <col min="3842" max="3842" width="10.375" style="68" bestFit="1" customWidth="1"/>
    <col min="3843" max="3843" width="8.125" style="68" bestFit="1" customWidth="1"/>
    <col min="3844" max="4084" width="15.625" style="68"/>
    <col min="4085" max="4085" width="6.625" style="68" customWidth="1"/>
    <col min="4086" max="4086" width="14.875" style="68" customWidth="1"/>
    <col min="4087" max="4087" width="4.875" style="68" bestFit="1" customWidth="1"/>
    <col min="4088" max="4088" width="10.875" style="68" bestFit="1" customWidth="1"/>
    <col min="4089" max="4089" width="11.125" style="68" bestFit="1" customWidth="1"/>
    <col min="4090" max="4090" width="33" style="68" customWidth="1"/>
    <col min="4091" max="4091" width="7.625" style="68" bestFit="1" customWidth="1"/>
    <col min="4092" max="4092" width="6.625" style="68" bestFit="1" customWidth="1"/>
    <col min="4093" max="4093" width="16.125" style="68" bestFit="1" customWidth="1"/>
    <col min="4094" max="4094" width="11.625" style="68" bestFit="1" customWidth="1"/>
    <col min="4095" max="4095" width="10.125" style="68" bestFit="1" customWidth="1"/>
    <col min="4096" max="4096" width="8.125" style="68" bestFit="1" customWidth="1"/>
    <col min="4097" max="4097" width="10.125" style="68" bestFit="1" customWidth="1"/>
    <col min="4098" max="4098" width="10.375" style="68" bestFit="1" customWidth="1"/>
    <col min="4099" max="4099" width="8.125" style="68" bestFit="1" customWidth="1"/>
    <col min="4100" max="4340" width="15.625" style="68"/>
    <col min="4341" max="4341" width="6.625" style="68" customWidth="1"/>
    <col min="4342" max="4342" width="14.875" style="68" customWidth="1"/>
    <col min="4343" max="4343" width="4.875" style="68" bestFit="1" customWidth="1"/>
    <col min="4344" max="4344" width="10.875" style="68" bestFit="1" customWidth="1"/>
    <col min="4345" max="4345" width="11.125" style="68" bestFit="1" customWidth="1"/>
    <col min="4346" max="4346" width="33" style="68" customWidth="1"/>
    <col min="4347" max="4347" width="7.625" style="68" bestFit="1" customWidth="1"/>
    <col min="4348" max="4348" width="6.625" style="68" bestFit="1" customWidth="1"/>
    <col min="4349" max="4349" width="16.125" style="68" bestFit="1" customWidth="1"/>
    <col min="4350" max="4350" width="11.625" style="68" bestFit="1" customWidth="1"/>
    <col min="4351" max="4351" width="10.125" style="68" bestFit="1" customWidth="1"/>
    <col min="4352" max="4352" width="8.125" style="68" bestFit="1" customWidth="1"/>
    <col min="4353" max="4353" width="10.125" style="68" bestFit="1" customWidth="1"/>
    <col min="4354" max="4354" width="10.375" style="68" bestFit="1" customWidth="1"/>
    <col min="4355" max="4355" width="8.125" style="68" bestFit="1" customWidth="1"/>
    <col min="4356" max="4596" width="15.625" style="68"/>
    <col min="4597" max="4597" width="6.625" style="68" customWidth="1"/>
    <col min="4598" max="4598" width="14.875" style="68" customWidth="1"/>
    <col min="4599" max="4599" width="4.875" style="68" bestFit="1" customWidth="1"/>
    <col min="4600" max="4600" width="10.875" style="68" bestFit="1" customWidth="1"/>
    <col min="4601" max="4601" width="11.125" style="68" bestFit="1" customWidth="1"/>
    <col min="4602" max="4602" width="33" style="68" customWidth="1"/>
    <col min="4603" max="4603" width="7.625" style="68" bestFit="1" customWidth="1"/>
    <col min="4604" max="4604" width="6.625" style="68" bestFit="1" customWidth="1"/>
    <col min="4605" max="4605" width="16.125" style="68" bestFit="1" customWidth="1"/>
    <col min="4606" max="4606" width="11.625" style="68" bestFit="1" customWidth="1"/>
    <col min="4607" max="4607" width="10.125" style="68" bestFit="1" customWidth="1"/>
    <col min="4608" max="4608" width="8.125" style="68" bestFit="1" customWidth="1"/>
    <col min="4609" max="4609" width="10.125" style="68" bestFit="1" customWidth="1"/>
    <col min="4610" max="4610" width="10.375" style="68" bestFit="1" customWidth="1"/>
    <col min="4611" max="4611" width="8.125" style="68" bestFit="1" customWidth="1"/>
    <col min="4612" max="4852" width="15.625" style="68"/>
    <col min="4853" max="4853" width="6.625" style="68" customWidth="1"/>
    <col min="4854" max="4854" width="14.875" style="68" customWidth="1"/>
    <col min="4855" max="4855" width="4.875" style="68" bestFit="1" customWidth="1"/>
    <col min="4856" max="4856" width="10.875" style="68" bestFit="1" customWidth="1"/>
    <col min="4857" max="4857" width="11.125" style="68" bestFit="1" customWidth="1"/>
    <col min="4858" max="4858" width="33" style="68" customWidth="1"/>
    <col min="4859" max="4859" width="7.625" style="68" bestFit="1" customWidth="1"/>
    <col min="4860" max="4860" width="6.625" style="68" bestFit="1" customWidth="1"/>
    <col min="4861" max="4861" width="16.125" style="68" bestFit="1" customWidth="1"/>
    <col min="4862" max="4862" width="11.625" style="68" bestFit="1" customWidth="1"/>
    <col min="4863" max="4863" width="10.125" style="68" bestFit="1" customWidth="1"/>
    <col min="4864" max="4864" width="8.125" style="68" bestFit="1" customWidth="1"/>
    <col min="4865" max="4865" width="10.125" style="68" bestFit="1" customWidth="1"/>
    <col min="4866" max="4866" width="10.375" style="68" bestFit="1" customWidth="1"/>
    <col min="4867" max="4867" width="8.125" style="68" bestFit="1" customWidth="1"/>
    <col min="4868" max="5108" width="15.625" style="68"/>
    <col min="5109" max="5109" width="6.625" style="68" customWidth="1"/>
    <col min="5110" max="5110" width="14.875" style="68" customWidth="1"/>
    <col min="5111" max="5111" width="4.875" style="68" bestFit="1" customWidth="1"/>
    <col min="5112" max="5112" width="10.875" style="68" bestFit="1" customWidth="1"/>
    <col min="5113" max="5113" width="11.125" style="68" bestFit="1" customWidth="1"/>
    <col min="5114" max="5114" width="33" style="68" customWidth="1"/>
    <col min="5115" max="5115" width="7.625" style="68" bestFit="1" customWidth="1"/>
    <col min="5116" max="5116" width="6.625" style="68" bestFit="1" customWidth="1"/>
    <col min="5117" max="5117" width="16.125" style="68" bestFit="1" customWidth="1"/>
    <col min="5118" max="5118" width="11.625" style="68" bestFit="1" customWidth="1"/>
    <col min="5119" max="5119" width="10.125" style="68" bestFit="1" customWidth="1"/>
    <col min="5120" max="5120" width="8.125" style="68" bestFit="1" customWidth="1"/>
    <col min="5121" max="5121" width="10.125" style="68" bestFit="1" customWidth="1"/>
    <col min="5122" max="5122" width="10.375" style="68" bestFit="1" customWidth="1"/>
    <col min="5123" max="5123" width="8.125" style="68" bestFit="1" customWidth="1"/>
    <col min="5124" max="5364" width="15.625" style="68"/>
    <col min="5365" max="5365" width="6.625" style="68" customWidth="1"/>
    <col min="5366" max="5366" width="14.875" style="68" customWidth="1"/>
    <col min="5367" max="5367" width="4.875" style="68" bestFit="1" customWidth="1"/>
    <col min="5368" max="5368" width="10.875" style="68" bestFit="1" customWidth="1"/>
    <col min="5369" max="5369" width="11.125" style="68" bestFit="1" customWidth="1"/>
    <col min="5370" max="5370" width="33" style="68" customWidth="1"/>
    <col min="5371" max="5371" width="7.625" style="68" bestFit="1" customWidth="1"/>
    <col min="5372" max="5372" width="6.625" style="68" bestFit="1" customWidth="1"/>
    <col min="5373" max="5373" width="16.125" style="68" bestFit="1" customWidth="1"/>
    <col min="5374" max="5374" width="11.625" style="68" bestFit="1" customWidth="1"/>
    <col min="5375" max="5375" width="10.125" style="68" bestFit="1" customWidth="1"/>
    <col min="5376" max="5376" width="8.125" style="68" bestFit="1" customWidth="1"/>
    <col min="5377" max="5377" width="10.125" style="68" bestFit="1" customWidth="1"/>
    <col min="5378" max="5378" width="10.375" style="68" bestFit="1" customWidth="1"/>
    <col min="5379" max="5379" width="8.125" style="68" bestFit="1" customWidth="1"/>
    <col min="5380" max="5620" width="15.625" style="68"/>
    <col min="5621" max="5621" width="6.625" style="68" customWidth="1"/>
    <col min="5622" max="5622" width="14.875" style="68" customWidth="1"/>
    <col min="5623" max="5623" width="4.875" style="68" bestFit="1" customWidth="1"/>
    <col min="5624" max="5624" width="10.875" style="68" bestFit="1" customWidth="1"/>
    <col min="5625" max="5625" width="11.125" style="68" bestFit="1" customWidth="1"/>
    <col min="5626" max="5626" width="33" style="68" customWidth="1"/>
    <col min="5627" max="5627" width="7.625" style="68" bestFit="1" customWidth="1"/>
    <col min="5628" max="5628" width="6.625" style="68" bestFit="1" customWidth="1"/>
    <col min="5629" max="5629" width="16.125" style="68" bestFit="1" customWidth="1"/>
    <col min="5630" max="5630" width="11.625" style="68" bestFit="1" customWidth="1"/>
    <col min="5631" max="5631" width="10.125" style="68" bestFit="1" customWidth="1"/>
    <col min="5632" max="5632" width="8.125" style="68" bestFit="1" customWidth="1"/>
    <col min="5633" max="5633" width="10.125" style="68" bestFit="1" customWidth="1"/>
    <col min="5634" max="5634" width="10.375" style="68" bestFit="1" customWidth="1"/>
    <col min="5635" max="5635" width="8.125" style="68" bestFit="1" customWidth="1"/>
    <col min="5636" max="5876" width="15.625" style="68"/>
    <col min="5877" max="5877" width="6.625" style="68" customWidth="1"/>
    <col min="5878" max="5878" width="14.875" style="68" customWidth="1"/>
    <col min="5879" max="5879" width="4.875" style="68" bestFit="1" customWidth="1"/>
    <col min="5880" max="5880" width="10.875" style="68" bestFit="1" customWidth="1"/>
    <col min="5881" max="5881" width="11.125" style="68" bestFit="1" customWidth="1"/>
    <col min="5882" max="5882" width="33" style="68" customWidth="1"/>
    <col min="5883" max="5883" width="7.625" style="68" bestFit="1" customWidth="1"/>
    <col min="5884" max="5884" width="6.625" style="68" bestFit="1" customWidth="1"/>
    <col min="5885" max="5885" width="16.125" style="68" bestFit="1" customWidth="1"/>
    <col min="5886" max="5886" width="11.625" style="68" bestFit="1" customWidth="1"/>
    <col min="5887" max="5887" width="10.125" style="68" bestFit="1" customWidth="1"/>
    <col min="5888" max="5888" width="8.125" style="68" bestFit="1" customWidth="1"/>
    <col min="5889" max="5889" width="10.125" style="68" bestFit="1" customWidth="1"/>
    <col min="5890" max="5890" width="10.375" style="68" bestFit="1" customWidth="1"/>
    <col min="5891" max="5891" width="8.125" style="68" bestFit="1" customWidth="1"/>
    <col min="5892" max="6132" width="15.625" style="68"/>
    <col min="6133" max="6133" width="6.625" style="68" customWidth="1"/>
    <col min="6134" max="6134" width="14.875" style="68" customWidth="1"/>
    <col min="6135" max="6135" width="4.875" style="68" bestFit="1" customWidth="1"/>
    <col min="6136" max="6136" width="10.875" style="68" bestFit="1" customWidth="1"/>
    <col min="6137" max="6137" width="11.125" style="68" bestFit="1" customWidth="1"/>
    <col min="6138" max="6138" width="33" style="68" customWidth="1"/>
    <col min="6139" max="6139" width="7.625" style="68" bestFit="1" customWidth="1"/>
    <col min="6140" max="6140" width="6.625" style="68" bestFit="1" customWidth="1"/>
    <col min="6141" max="6141" width="16.125" style="68" bestFit="1" customWidth="1"/>
    <col min="6142" max="6142" width="11.625" style="68" bestFit="1" customWidth="1"/>
    <col min="6143" max="6143" width="10.125" style="68" bestFit="1" customWidth="1"/>
    <col min="6144" max="6144" width="8.125" style="68" bestFit="1" customWidth="1"/>
    <col min="6145" max="6145" width="10.125" style="68" bestFit="1" customWidth="1"/>
    <col min="6146" max="6146" width="10.375" style="68" bestFit="1" customWidth="1"/>
    <col min="6147" max="6147" width="8.125" style="68" bestFit="1" customWidth="1"/>
    <col min="6148" max="6388" width="15.625" style="68"/>
    <col min="6389" max="6389" width="6.625" style="68" customWidth="1"/>
    <col min="6390" max="6390" width="14.875" style="68" customWidth="1"/>
    <col min="6391" max="6391" width="4.875" style="68" bestFit="1" customWidth="1"/>
    <col min="6392" max="6392" width="10.875" style="68" bestFit="1" customWidth="1"/>
    <col min="6393" max="6393" width="11.125" style="68" bestFit="1" customWidth="1"/>
    <col min="6394" max="6394" width="33" style="68" customWidth="1"/>
    <col min="6395" max="6395" width="7.625" style="68" bestFit="1" customWidth="1"/>
    <col min="6396" max="6396" width="6.625" style="68" bestFit="1" customWidth="1"/>
    <col min="6397" max="6397" width="16.125" style="68" bestFit="1" customWidth="1"/>
    <col min="6398" max="6398" width="11.625" style="68" bestFit="1" customWidth="1"/>
    <col min="6399" max="6399" width="10.125" style="68" bestFit="1" customWidth="1"/>
    <col min="6400" max="6400" width="8.125" style="68" bestFit="1" customWidth="1"/>
    <col min="6401" max="6401" width="10.125" style="68" bestFit="1" customWidth="1"/>
    <col min="6402" max="6402" width="10.375" style="68" bestFit="1" customWidth="1"/>
    <col min="6403" max="6403" width="8.125" style="68" bestFit="1" customWidth="1"/>
    <col min="6404" max="6644" width="15.625" style="68"/>
    <col min="6645" max="6645" width="6.625" style="68" customWidth="1"/>
    <col min="6646" max="6646" width="14.875" style="68" customWidth="1"/>
    <col min="6647" max="6647" width="4.875" style="68" bestFit="1" customWidth="1"/>
    <col min="6648" max="6648" width="10.875" style="68" bestFit="1" customWidth="1"/>
    <col min="6649" max="6649" width="11.125" style="68" bestFit="1" customWidth="1"/>
    <col min="6650" max="6650" width="33" style="68" customWidth="1"/>
    <col min="6651" max="6651" width="7.625" style="68" bestFit="1" customWidth="1"/>
    <col min="6652" max="6652" width="6.625" style="68" bestFit="1" customWidth="1"/>
    <col min="6653" max="6653" width="16.125" style="68" bestFit="1" customWidth="1"/>
    <col min="6654" max="6654" width="11.625" style="68" bestFit="1" customWidth="1"/>
    <col min="6655" max="6655" width="10.125" style="68" bestFit="1" customWidth="1"/>
    <col min="6656" max="6656" width="8.125" style="68" bestFit="1" customWidth="1"/>
    <col min="6657" max="6657" width="10.125" style="68" bestFit="1" customWidth="1"/>
    <col min="6658" max="6658" width="10.375" style="68" bestFit="1" customWidth="1"/>
    <col min="6659" max="6659" width="8.125" style="68" bestFit="1" customWidth="1"/>
    <col min="6660" max="6900" width="15.625" style="68"/>
    <col min="6901" max="6901" width="6.625" style="68" customWidth="1"/>
    <col min="6902" max="6902" width="14.875" style="68" customWidth="1"/>
    <col min="6903" max="6903" width="4.875" style="68" bestFit="1" customWidth="1"/>
    <col min="6904" max="6904" width="10.875" style="68" bestFit="1" customWidth="1"/>
    <col min="6905" max="6905" width="11.125" style="68" bestFit="1" customWidth="1"/>
    <col min="6906" max="6906" width="33" style="68" customWidth="1"/>
    <col min="6907" max="6907" width="7.625" style="68" bestFit="1" customWidth="1"/>
    <col min="6908" max="6908" width="6.625" style="68" bestFit="1" customWidth="1"/>
    <col min="6909" max="6909" width="16.125" style="68" bestFit="1" customWidth="1"/>
    <col min="6910" max="6910" width="11.625" style="68" bestFit="1" customWidth="1"/>
    <col min="6911" max="6911" width="10.125" style="68" bestFit="1" customWidth="1"/>
    <col min="6912" max="6912" width="8.125" style="68" bestFit="1" customWidth="1"/>
    <col min="6913" max="6913" width="10.125" style="68" bestFit="1" customWidth="1"/>
    <col min="6914" max="6914" width="10.375" style="68" bestFit="1" customWidth="1"/>
    <col min="6915" max="6915" width="8.125" style="68" bestFit="1" customWidth="1"/>
    <col min="6916" max="7156" width="15.625" style="68"/>
    <col min="7157" max="7157" width="6.625" style="68" customWidth="1"/>
    <col min="7158" max="7158" width="14.875" style="68" customWidth="1"/>
    <col min="7159" max="7159" width="4.875" style="68" bestFit="1" customWidth="1"/>
    <col min="7160" max="7160" width="10.875" style="68" bestFit="1" customWidth="1"/>
    <col min="7161" max="7161" width="11.125" style="68" bestFit="1" customWidth="1"/>
    <col min="7162" max="7162" width="33" style="68" customWidth="1"/>
    <col min="7163" max="7163" width="7.625" style="68" bestFit="1" customWidth="1"/>
    <col min="7164" max="7164" width="6.625" style="68" bestFit="1" customWidth="1"/>
    <col min="7165" max="7165" width="16.125" style="68" bestFit="1" customWidth="1"/>
    <col min="7166" max="7166" width="11.625" style="68" bestFit="1" customWidth="1"/>
    <col min="7167" max="7167" width="10.125" style="68" bestFit="1" customWidth="1"/>
    <col min="7168" max="7168" width="8.125" style="68" bestFit="1" customWidth="1"/>
    <col min="7169" max="7169" width="10.125" style="68" bestFit="1" customWidth="1"/>
    <col min="7170" max="7170" width="10.375" style="68" bestFit="1" customWidth="1"/>
    <col min="7171" max="7171" width="8.125" style="68" bestFit="1" customWidth="1"/>
    <col min="7172" max="7412" width="15.625" style="68"/>
    <col min="7413" max="7413" width="6.625" style="68" customWidth="1"/>
    <col min="7414" max="7414" width="14.875" style="68" customWidth="1"/>
    <col min="7415" max="7415" width="4.875" style="68" bestFit="1" customWidth="1"/>
    <col min="7416" max="7416" width="10.875" style="68" bestFit="1" customWidth="1"/>
    <col min="7417" max="7417" width="11.125" style="68" bestFit="1" customWidth="1"/>
    <col min="7418" max="7418" width="33" style="68" customWidth="1"/>
    <col min="7419" max="7419" width="7.625" style="68" bestFit="1" customWidth="1"/>
    <col min="7420" max="7420" width="6.625" style="68" bestFit="1" customWidth="1"/>
    <col min="7421" max="7421" width="16.125" style="68" bestFit="1" customWidth="1"/>
    <col min="7422" max="7422" width="11.625" style="68" bestFit="1" customWidth="1"/>
    <col min="7423" max="7423" width="10.125" style="68" bestFit="1" customWidth="1"/>
    <col min="7424" max="7424" width="8.125" style="68" bestFit="1" customWidth="1"/>
    <col min="7425" max="7425" width="10.125" style="68" bestFit="1" customWidth="1"/>
    <col min="7426" max="7426" width="10.375" style="68" bestFit="1" customWidth="1"/>
    <col min="7427" max="7427" width="8.125" style="68" bestFit="1" customWidth="1"/>
    <col min="7428" max="7668" width="15.625" style="68"/>
    <col min="7669" max="7669" width="6.625" style="68" customWidth="1"/>
    <col min="7670" max="7670" width="14.875" style="68" customWidth="1"/>
    <col min="7671" max="7671" width="4.875" style="68" bestFit="1" customWidth="1"/>
    <col min="7672" max="7672" width="10.875" style="68" bestFit="1" customWidth="1"/>
    <col min="7673" max="7673" width="11.125" style="68" bestFit="1" customWidth="1"/>
    <col min="7674" max="7674" width="33" style="68" customWidth="1"/>
    <col min="7675" max="7675" width="7.625" style="68" bestFit="1" customWidth="1"/>
    <col min="7676" max="7676" width="6.625" style="68" bestFit="1" customWidth="1"/>
    <col min="7677" max="7677" width="16.125" style="68" bestFit="1" customWidth="1"/>
    <col min="7678" max="7678" width="11.625" style="68" bestFit="1" customWidth="1"/>
    <col min="7679" max="7679" width="10.125" style="68" bestFit="1" customWidth="1"/>
    <col min="7680" max="7680" width="8.125" style="68" bestFit="1" customWidth="1"/>
    <col min="7681" max="7681" width="10.125" style="68" bestFit="1" customWidth="1"/>
    <col min="7682" max="7682" width="10.375" style="68" bestFit="1" customWidth="1"/>
    <col min="7683" max="7683" width="8.125" style="68" bestFit="1" customWidth="1"/>
    <col min="7684" max="7924" width="15.625" style="68"/>
    <col min="7925" max="7925" width="6.625" style="68" customWidth="1"/>
    <col min="7926" max="7926" width="14.875" style="68" customWidth="1"/>
    <col min="7927" max="7927" width="4.875" style="68" bestFit="1" customWidth="1"/>
    <col min="7928" max="7928" width="10.875" style="68" bestFit="1" customWidth="1"/>
    <col min="7929" max="7929" width="11.125" style="68" bestFit="1" customWidth="1"/>
    <col min="7930" max="7930" width="33" style="68" customWidth="1"/>
    <col min="7931" max="7931" width="7.625" style="68" bestFit="1" customWidth="1"/>
    <col min="7932" max="7932" width="6.625" style="68" bestFit="1" customWidth="1"/>
    <col min="7933" max="7933" width="16.125" style="68" bestFit="1" customWidth="1"/>
    <col min="7934" max="7934" width="11.625" style="68" bestFit="1" customWidth="1"/>
    <col min="7935" max="7935" width="10.125" style="68" bestFit="1" customWidth="1"/>
    <col min="7936" max="7936" width="8.125" style="68" bestFit="1" customWidth="1"/>
    <col min="7937" max="7937" width="10.125" style="68" bestFit="1" customWidth="1"/>
    <col min="7938" max="7938" width="10.375" style="68" bestFit="1" customWidth="1"/>
    <col min="7939" max="7939" width="8.125" style="68" bestFit="1" customWidth="1"/>
    <col min="7940" max="8180" width="15.625" style="68"/>
    <col min="8181" max="8181" width="6.625" style="68" customWidth="1"/>
    <col min="8182" max="8182" width="14.875" style="68" customWidth="1"/>
    <col min="8183" max="8183" width="4.875" style="68" bestFit="1" customWidth="1"/>
    <col min="8184" max="8184" width="10.875" style="68" bestFit="1" customWidth="1"/>
    <col min="8185" max="8185" width="11.125" style="68" bestFit="1" customWidth="1"/>
    <col min="8186" max="8186" width="33" style="68" customWidth="1"/>
    <col min="8187" max="8187" width="7.625" style="68" bestFit="1" customWidth="1"/>
    <col min="8188" max="8188" width="6.625" style="68" bestFit="1" customWidth="1"/>
    <col min="8189" max="8189" width="16.125" style="68" bestFit="1" customWidth="1"/>
    <col min="8190" max="8190" width="11.625" style="68" bestFit="1" customWidth="1"/>
    <col min="8191" max="8191" width="10.125" style="68" bestFit="1" customWidth="1"/>
    <col min="8192" max="8192" width="8.125" style="68" bestFit="1" customWidth="1"/>
    <col min="8193" max="8193" width="10.125" style="68" bestFit="1" customWidth="1"/>
    <col min="8194" max="8194" width="10.375" style="68" bestFit="1" customWidth="1"/>
    <col min="8195" max="8195" width="8.125" style="68" bestFit="1" customWidth="1"/>
    <col min="8196" max="8436" width="15.625" style="68"/>
    <col min="8437" max="8437" width="6.625" style="68" customWidth="1"/>
    <col min="8438" max="8438" width="14.875" style="68" customWidth="1"/>
    <col min="8439" max="8439" width="4.875" style="68" bestFit="1" customWidth="1"/>
    <col min="8440" max="8440" width="10.875" style="68" bestFit="1" customWidth="1"/>
    <col min="8441" max="8441" width="11.125" style="68" bestFit="1" customWidth="1"/>
    <col min="8442" max="8442" width="33" style="68" customWidth="1"/>
    <col min="8443" max="8443" width="7.625" style="68" bestFit="1" customWidth="1"/>
    <col min="8444" max="8444" width="6.625" style="68" bestFit="1" customWidth="1"/>
    <col min="8445" max="8445" width="16.125" style="68" bestFit="1" customWidth="1"/>
    <col min="8446" max="8446" width="11.625" style="68" bestFit="1" customWidth="1"/>
    <col min="8447" max="8447" width="10.125" style="68" bestFit="1" customWidth="1"/>
    <col min="8448" max="8448" width="8.125" style="68" bestFit="1" customWidth="1"/>
    <col min="8449" max="8449" width="10.125" style="68" bestFit="1" customWidth="1"/>
    <col min="8450" max="8450" width="10.375" style="68" bestFit="1" customWidth="1"/>
    <col min="8451" max="8451" width="8.125" style="68" bestFit="1" customWidth="1"/>
    <col min="8452" max="8692" width="15.625" style="68"/>
    <col min="8693" max="8693" width="6.625" style="68" customWidth="1"/>
    <col min="8694" max="8694" width="14.875" style="68" customWidth="1"/>
    <col min="8695" max="8695" width="4.875" style="68" bestFit="1" customWidth="1"/>
    <col min="8696" max="8696" width="10.875" style="68" bestFit="1" customWidth="1"/>
    <col min="8697" max="8697" width="11.125" style="68" bestFit="1" customWidth="1"/>
    <col min="8698" max="8698" width="33" style="68" customWidth="1"/>
    <col min="8699" max="8699" width="7.625" style="68" bestFit="1" customWidth="1"/>
    <col min="8700" max="8700" width="6.625" style="68" bestFit="1" customWidth="1"/>
    <col min="8701" max="8701" width="16.125" style="68" bestFit="1" customWidth="1"/>
    <col min="8702" max="8702" width="11.625" style="68" bestFit="1" customWidth="1"/>
    <col min="8703" max="8703" width="10.125" style="68" bestFit="1" customWidth="1"/>
    <col min="8704" max="8704" width="8.125" style="68" bestFit="1" customWidth="1"/>
    <col min="8705" max="8705" width="10.125" style="68" bestFit="1" customWidth="1"/>
    <col min="8706" max="8706" width="10.375" style="68" bestFit="1" customWidth="1"/>
    <col min="8707" max="8707" width="8.125" style="68" bestFit="1" customWidth="1"/>
    <col min="8708" max="8948" width="15.625" style="68"/>
    <col min="8949" max="8949" width="6.625" style="68" customWidth="1"/>
    <col min="8950" max="8950" width="14.875" style="68" customWidth="1"/>
    <col min="8951" max="8951" width="4.875" style="68" bestFit="1" customWidth="1"/>
    <col min="8952" max="8952" width="10.875" style="68" bestFit="1" customWidth="1"/>
    <col min="8953" max="8953" width="11.125" style="68" bestFit="1" customWidth="1"/>
    <col min="8954" max="8954" width="33" style="68" customWidth="1"/>
    <col min="8955" max="8955" width="7.625" style="68" bestFit="1" customWidth="1"/>
    <col min="8956" max="8956" width="6.625" style="68" bestFit="1" customWidth="1"/>
    <col min="8957" max="8957" width="16.125" style="68" bestFit="1" customWidth="1"/>
    <col min="8958" max="8958" width="11.625" style="68" bestFit="1" customWidth="1"/>
    <col min="8959" max="8959" width="10.125" style="68" bestFit="1" customWidth="1"/>
    <col min="8960" max="8960" width="8.125" style="68" bestFit="1" customWidth="1"/>
    <col min="8961" max="8961" width="10.125" style="68" bestFit="1" customWidth="1"/>
    <col min="8962" max="8962" width="10.375" style="68" bestFit="1" customWidth="1"/>
    <col min="8963" max="8963" width="8.125" style="68" bestFit="1" customWidth="1"/>
    <col min="8964" max="9204" width="15.625" style="68"/>
    <col min="9205" max="9205" width="6.625" style="68" customWidth="1"/>
    <col min="9206" max="9206" width="14.875" style="68" customWidth="1"/>
    <col min="9207" max="9207" width="4.875" style="68" bestFit="1" customWidth="1"/>
    <col min="9208" max="9208" width="10.875" style="68" bestFit="1" customWidth="1"/>
    <col min="9209" max="9209" width="11.125" style="68" bestFit="1" customWidth="1"/>
    <col min="9210" max="9210" width="33" style="68" customWidth="1"/>
    <col min="9211" max="9211" width="7.625" style="68" bestFit="1" customWidth="1"/>
    <col min="9212" max="9212" width="6.625" style="68" bestFit="1" customWidth="1"/>
    <col min="9213" max="9213" width="16.125" style="68" bestFit="1" customWidth="1"/>
    <col min="9214" max="9214" width="11.625" style="68" bestFit="1" customWidth="1"/>
    <col min="9215" max="9215" width="10.125" style="68" bestFit="1" customWidth="1"/>
    <col min="9216" max="9216" width="8.125" style="68" bestFit="1" customWidth="1"/>
    <col min="9217" max="9217" width="10.125" style="68" bestFit="1" customWidth="1"/>
    <col min="9218" max="9218" width="10.375" style="68" bestFit="1" customWidth="1"/>
    <col min="9219" max="9219" width="8.125" style="68" bestFit="1" customWidth="1"/>
    <col min="9220" max="9460" width="15.625" style="68"/>
    <col min="9461" max="9461" width="6.625" style="68" customWidth="1"/>
    <col min="9462" max="9462" width="14.875" style="68" customWidth="1"/>
    <col min="9463" max="9463" width="4.875" style="68" bestFit="1" customWidth="1"/>
    <col min="9464" max="9464" width="10.875" style="68" bestFit="1" customWidth="1"/>
    <col min="9465" max="9465" width="11.125" style="68" bestFit="1" customWidth="1"/>
    <col min="9466" max="9466" width="33" style="68" customWidth="1"/>
    <col min="9467" max="9467" width="7.625" style="68" bestFit="1" customWidth="1"/>
    <col min="9468" max="9468" width="6.625" style="68" bestFit="1" customWidth="1"/>
    <col min="9469" max="9469" width="16.125" style="68" bestFit="1" customWidth="1"/>
    <col min="9470" max="9470" width="11.625" style="68" bestFit="1" customWidth="1"/>
    <col min="9471" max="9471" width="10.125" style="68" bestFit="1" customWidth="1"/>
    <col min="9472" max="9472" width="8.125" style="68" bestFit="1" customWidth="1"/>
    <col min="9473" max="9473" width="10.125" style="68" bestFit="1" customWidth="1"/>
    <col min="9474" max="9474" width="10.375" style="68" bestFit="1" customWidth="1"/>
    <col min="9475" max="9475" width="8.125" style="68" bestFit="1" customWidth="1"/>
    <col min="9476" max="9716" width="15.625" style="68"/>
    <col min="9717" max="9717" width="6.625" style="68" customWidth="1"/>
    <col min="9718" max="9718" width="14.875" style="68" customWidth="1"/>
    <col min="9719" max="9719" width="4.875" style="68" bestFit="1" customWidth="1"/>
    <col min="9720" max="9720" width="10.875" style="68" bestFit="1" customWidth="1"/>
    <col min="9721" max="9721" width="11.125" style="68" bestFit="1" customWidth="1"/>
    <col min="9722" max="9722" width="33" style="68" customWidth="1"/>
    <col min="9723" max="9723" width="7.625" style="68" bestFit="1" customWidth="1"/>
    <col min="9724" max="9724" width="6.625" style="68" bestFit="1" customWidth="1"/>
    <col min="9725" max="9725" width="16.125" style="68" bestFit="1" customWidth="1"/>
    <col min="9726" max="9726" width="11.625" style="68" bestFit="1" customWidth="1"/>
    <col min="9727" max="9727" width="10.125" style="68" bestFit="1" customWidth="1"/>
    <col min="9728" max="9728" width="8.125" style="68" bestFit="1" customWidth="1"/>
    <col min="9729" max="9729" width="10.125" style="68" bestFit="1" customWidth="1"/>
    <col min="9730" max="9730" width="10.375" style="68" bestFit="1" customWidth="1"/>
    <col min="9731" max="9731" width="8.125" style="68" bestFit="1" customWidth="1"/>
    <col min="9732" max="9972" width="15.625" style="68"/>
    <col min="9973" max="9973" width="6.625" style="68" customWidth="1"/>
    <col min="9974" max="9974" width="14.875" style="68" customWidth="1"/>
    <col min="9975" max="9975" width="4.875" style="68" bestFit="1" customWidth="1"/>
    <col min="9976" max="9976" width="10.875" style="68" bestFit="1" customWidth="1"/>
    <col min="9977" max="9977" width="11.125" style="68" bestFit="1" customWidth="1"/>
    <col min="9978" max="9978" width="33" style="68" customWidth="1"/>
    <col min="9979" max="9979" width="7.625" style="68" bestFit="1" customWidth="1"/>
    <col min="9980" max="9980" width="6.625" style="68" bestFit="1" customWidth="1"/>
    <col min="9981" max="9981" width="16.125" style="68" bestFit="1" customWidth="1"/>
    <col min="9982" max="9982" width="11.625" style="68" bestFit="1" customWidth="1"/>
    <col min="9983" max="9983" width="10.125" style="68" bestFit="1" customWidth="1"/>
    <col min="9984" max="9984" width="8.125" style="68" bestFit="1" customWidth="1"/>
    <col min="9985" max="9985" width="10.125" style="68" bestFit="1" customWidth="1"/>
    <col min="9986" max="9986" width="10.375" style="68" bestFit="1" customWidth="1"/>
    <col min="9987" max="9987" width="8.125" style="68" bestFit="1" customWidth="1"/>
    <col min="9988" max="10228" width="15.625" style="68"/>
    <col min="10229" max="10229" width="6.625" style="68" customWidth="1"/>
    <col min="10230" max="10230" width="14.875" style="68" customWidth="1"/>
    <col min="10231" max="10231" width="4.875" style="68" bestFit="1" customWidth="1"/>
    <col min="10232" max="10232" width="10.875" style="68" bestFit="1" customWidth="1"/>
    <col min="10233" max="10233" width="11.125" style="68" bestFit="1" customWidth="1"/>
    <col min="10234" max="10234" width="33" style="68" customWidth="1"/>
    <col min="10235" max="10235" width="7.625" style="68" bestFit="1" customWidth="1"/>
    <col min="10236" max="10236" width="6.625" style="68" bestFit="1" customWidth="1"/>
    <col min="10237" max="10237" width="16.125" style="68" bestFit="1" customWidth="1"/>
    <col min="10238" max="10238" width="11.625" style="68" bestFit="1" customWidth="1"/>
    <col min="10239" max="10239" width="10.125" style="68" bestFit="1" customWidth="1"/>
    <col min="10240" max="10240" width="8.125" style="68" bestFit="1" customWidth="1"/>
    <col min="10241" max="10241" width="10.125" style="68" bestFit="1" customWidth="1"/>
    <col min="10242" max="10242" width="10.375" style="68" bestFit="1" customWidth="1"/>
    <col min="10243" max="10243" width="8.125" style="68" bestFit="1" customWidth="1"/>
    <col min="10244" max="10484" width="15.625" style="68"/>
    <col min="10485" max="10485" width="6.625" style="68" customWidth="1"/>
    <col min="10486" max="10486" width="14.875" style="68" customWidth="1"/>
    <col min="10487" max="10487" width="4.875" style="68" bestFit="1" customWidth="1"/>
    <col min="10488" max="10488" width="10.875" style="68" bestFit="1" customWidth="1"/>
    <col min="10489" max="10489" width="11.125" style="68" bestFit="1" customWidth="1"/>
    <col min="10490" max="10490" width="33" style="68" customWidth="1"/>
    <col min="10491" max="10491" width="7.625" style="68" bestFit="1" customWidth="1"/>
    <col min="10492" max="10492" width="6.625" style="68" bestFit="1" customWidth="1"/>
    <col min="10493" max="10493" width="16.125" style="68" bestFit="1" customWidth="1"/>
    <col min="10494" max="10494" width="11.625" style="68" bestFit="1" customWidth="1"/>
    <col min="10495" max="10495" width="10.125" style="68" bestFit="1" customWidth="1"/>
    <col min="10496" max="10496" width="8.125" style="68" bestFit="1" customWidth="1"/>
    <col min="10497" max="10497" width="10.125" style="68" bestFit="1" customWidth="1"/>
    <col min="10498" max="10498" width="10.375" style="68" bestFit="1" customWidth="1"/>
    <col min="10499" max="10499" width="8.125" style="68" bestFit="1" customWidth="1"/>
    <col min="10500" max="10740" width="15.625" style="68"/>
    <col min="10741" max="10741" width="6.625" style="68" customWidth="1"/>
    <col min="10742" max="10742" width="14.875" style="68" customWidth="1"/>
    <col min="10743" max="10743" width="4.875" style="68" bestFit="1" customWidth="1"/>
    <col min="10744" max="10744" width="10.875" style="68" bestFit="1" customWidth="1"/>
    <col min="10745" max="10745" width="11.125" style="68" bestFit="1" customWidth="1"/>
    <col min="10746" max="10746" width="33" style="68" customWidth="1"/>
    <col min="10747" max="10747" width="7.625" style="68" bestFit="1" customWidth="1"/>
    <col min="10748" max="10748" width="6.625" style="68" bestFit="1" customWidth="1"/>
    <col min="10749" max="10749" width="16.125" style="68" bestFit="1" customWidth="1"/>
    <col min="10750" max="10750" width="11.625" style="68" bestFit="1" customWidth="1"/>
    <col min="10751" max="10751" width="10.125" style="68" bestFit="1" customWidth="1"/>
    <col min="10752" max="10752" width="8.125" style="68" bestFit="1" customWidth="1"/>
    <col min="10753" max="10753" width="10.125" style="68" bestFit="1" customWidth="1"/>
    <col min="10754" max="10754" width="10.375" style="68" bestFit="1" customWidth="1"/>
    <col min="10755" max="10755" width="8.125" style="68" bestFit="1" customWidth="1"/>
    <col min="10756" max="10996" width="15.625" style="68"/>
    <col min="10997" max="10997" width="6.625" style="68" customWidth="1"/>
    <col min="10998" max="10998" width="14.875" style="68" customWidth="1"/>
    <col min="10999" max="10999" width="4.875" style="68" bestFit="1" customWidth="1"/>
    <col min="11000" max="11000" width="10.875" style="68" bestFit="1" customWidth="1"/>
    <col min="11001" max="11001" width="11.125" style="68" bestFit="1" customWidth="1"/>
    <col min="11002" max="11002" width="33" style="68" customWidth="1"/>
    <col min="11003" max="11003" width="7.625" style="68" bestFit="1" customWidth="1"/>
    <col min="11004" max="11004" width="6.625" style="68" bestFit="1" customWidth="1"/>
    <col min="11005" max="11005" width="16.125" style="68" bestFit="1" customWidth="1"/>
    <col min="11006" max="11006" width="11.625" style="68" bestFit="1" customWidth="1"/>
    <col min="11007" max="11007" width="10.125" style="68" bestFit="1" customWidth="1"/>
    <col min="11008" max="11008" width="8.125" style="68" bestFit="1" customWidth="1"/>
    <col min="11009" max="11009" width="10.125" style="68" bestFit="1" customWidth="1"/>
    <col min="11010" max="11010" width="10.375" style="68" bestFit="1" customWidth="1"/>
    <col min="11011" max="11011" width="8.125" style="68" bestFit="1" customWidth="1"/>
    <col min="11012" max="11252" width="15.625" style="68"/>
    <col min="11253" max="11253" width="6.625" style="68" customWidth="1"/>
    <col min="11254" max="11254" width="14.875" style="68" customWidth="1"/>
    <col min="11255" max="11255" width="4.875" style="68" bestFit="1" customWidth="1"/>
    <col min="11256" max="11256" width="10.875" style="68" bestFit="1" customWidth="1"/>
    <col min="11257" max="11257" width="11.125" style="68" bestFit="1" customWidth="1"/>
    <col min="11258" max="11258" width="33" style="68" customWidth="1"/>
    <col min="11259" max="11259" width="7.625" style="68" bestFit="1" customWidth="1"/>
    <col min="11260" max="11260" width="6.625" style="68" bestFit="1" customWidth="1"/>
    <col min="11261" max="11261" width="16.125" style="68" bestFit="1" customWidth="1"/>
    <col min="11262" max="11262" width="11.625" style="68" bestFit="1" customWidth="1"/>
    <col min="11263" max="11263" width="10.125" style="68" bestFit="1" customWidth="1"/>
    <col min="11264" max="11264" width="8.125" style="68" bestFit="1" customWidth="1"/>
    <col min="11265" max="11265" width="10.125" style="68" bestFit="1" customWidth="1"/>
    <col min="11266" max="11266" width="10.375" style="68" bestFit="1" customWidth="1"/>
    <col min="11267" max="11267" width="8.125" style="68" bestFit="1" customWidth="1"/>
    <col min="11268" max="11508" width="15.625" style="68"/>
    <col min="11509" max="11509" width="6.625" style="68" customWidth="1"/>
    <col min="11510" max="11510" width="14.875" style="68" customWidth="1"/>
    <col min="11511" max="11511" width="4.875" style="68" bestFit="1" customWidth="1"/>
    <col min="11512" max="11512" width="10.875" style="68" bestFit="1" customWidth="1"/>
    <col min="11513" max="11513" width="11.125" style="68" bestFit="1" customWidth="1"/>
    <col min="11514" max="11514" width="33" style="68" customWidth="1"/>
    <col min="11515" max="11515" width="7.625" style="68" bestFit="1" customWidth="1"/>
    <col min="11516" max="11516" width="6.625" style="68" bestFit="1" customWidth="1"/>
    <col min="11517" max="11517" width="16.125" style="68" bestFit="1" customWidth="1"/>
    <col min="11518" max="11518" width="11.625" style="68" bestFit="1" customWidth="1"/>
    <col min="11519" max="11519" width="10.125" style="68" bestFit="1" customWidth="1"/>
    <col min="11520" max="11520" width="8.125" style="68" bestFit="1" customWidth="1"/>
    <col min="11521" max="11521" width="10.125" style="68" bestFit="1" customWidth="1"/>
    <col min="11522" max="11522" width="10.375" style="68" bestFit="1" customWidth="1"/>
    <col min="11523" max="11523" width="8.125" style="68" bestFit="1" customWidth="1"/>
    <col min="11524" max="11764" width="15.625" style="68"/>
    <col min="11765" max="11765" width="6.625" style="68" customWidth="1"/>
    <col min="11766" max="11766" width="14.875" style="68" customWidth="1"/>
    <col min="11767" max="11767" width="4.875" style="68" bestFit="1" customWidth="1"/>
    <col min="11768" max="11768" width="10.875" style="68" bestFit="1" customWidth="1"/>
    <col min="11769" max="11769" width="11.125" style="68" bestFit="1" customWidth="1"/>
    <col min="11770" max="11770" width="33" style="68" customWidth="1"/>
    <col min="11771" max="11771" width="7.625" style="68" bestFit="1" customWidth="1"/>
    <col min="11772" max="11772" width="6.625" style="68" bestFit="1" customWidth="1"/>
    <col min="11773" max="11773" width="16.125" style="68" bestFit="1" customWidth="1"/>
    <col min="11774" max="11774" width="11.625" style="68" bestFit="1" customWidth="1"/>
    <col min="11775" max="11775" width="10.125" style="68" bestFit="1" customWidth="1"/>
    <col min="11776" max="11776" width="8.125" style="68" bestFit="1" customWidth="1"/>
    <col min="11777" max="11777" width="10.125" style="68" bestFit="1" customWidth="1"/>
    <col min="11778" max="11778" width="10.375" style="68" bestFit="1" customWidth="1"/>
    <col min="11779" max="11779" width="8.125" style="68" bestFit="1" customWidth="1"/>
    <col min="11780" max="12020" width="15.625" style="68"/>
    <col min="12021" max="12021" width="6.625" style="68" customWidth="1"/>
    <col min="12022" max="12022" width="14.875" style="68" customWidth="1"/>
    <col min="12023" max="12023" width="4.875" style="68" bestFit="1" customWidth="1"/>
    <col min="12024" max="12024" width="10.875" style="68" bestFit="1" customWidth="1"/>
    <col min="12025" max="12025" width="11.125" style="68" bestFit="1" customWidth="1"/>
    <col min="12026" max="12026" width="33" style="68" customWidth="1"/>
    <col min="12027" max="12027" width="7.625" style="68" bestFit="1" customWidth="1"/>
    <col min="12028" max="12028" width="6.625" style="68" bestFit="1" customWidth="1"/>
    <col min="12029" max="12029" width="16.125" style="68" bestFit="1" customWidth="1"/>
    <col min="12030" max="12030" width="11.625" style="68" bestFit="1" customWidth="1"/>
    <col min="12031" max="12031" width="10.125" style="68" bestFit="1" customWidth="1"/>
    <col min="12032" max="12032" width="8.125" style="68" bestFit="1" customWidth="1"/>
    <col min="12033" max="12033" width="10.125" style="68" bestFit="1" customWidth="1"/>
    <col min="12034" max="12034" width="10.375" style="68" bestFit="1" customWidth="1"/>
    <col min="12035" max="12035" width="8.125" style="68" bestFit="1" customWidth="1"/>
    <col min="12036" max="12276" width="15.625" style="68"/>
    <col min="12277" max="12277" width="6.625" style="68" customWidth="1"/>
    <col min="12278" max="12278" width="14.875" style="68" customWidth="1"/>
    <col min="12279" max="12279" width="4.875" style="68" bestFit="1" customWidth="1"/>
    <col min="12280" max="12280" width="10.875" style="68" bestFit="1" customWidth="1"/>
    <col min="12281" max="12281" width="11.125" style="68" bestFit="1" customWidth="1"/>
    <col min="12282" max="12282" width="33" style="68" customWidth="1"/>
    <col min="12283" max="12283" width="7.625" style="68" bestFit="1" customWidth="1"/>
    <col min="12284" max="12284" width="6.625" style="68" bestFit="1" customWidth="1"/>
    <col min="12285" max="12285" width="16.125" style="68" bestFit="1" customWidth="1"/>
    <col min="12286" max="12286" width="11.625" style="68" bestFit="1" customWidth="1"/>
    <col min="12287" max="12287" width="10.125" style="68" bestFit="1" customWidth="1"/>
    <col min="12288" max="12288" width="8.125" style="68" bestFit="1" customWidth="1"/>
    <col min="12289" max="12289" width="10.125" style="68" bestFit="1" customWidth="1"/>
    <col min="12290" max="12290" width="10.375" style="68" bestFit="1" customWidth="1"/>
    <col min="12291" max="12291" width="8.125" style="68" bestFit="1" customWidth="1"/>
    <col min="12292" max="12532" width="15.625" style="68"/>
    <col min="12533" max="12533" width="6.625" style="68" customWidth="1"/>
    <col min="12534" max="12534" width="14.875" style="68" customWidth="1"/>
    <col min="12535" max="12535" width="4.875" style="68" bestFit="1" customWidth="1"/>
    <col min="12536" max="12536" width="10.875" style="68" bestFit="1" customWidth="1"/>
    <col min="12537" max="12537" width="11.125" style="68" bestFit="1" customWidth="1"/>
    <col min="12538" max="12538" width="33" style="68" customWidth="1"/>
    <col min="12539" max="12539" width="7.625" style="68" bestFit="1" customWidth="1"/>
    <col min="12540" max="12540" width="6.625" style="68" bestFit="1" customWidth="1"/>
    <col min="12541" max="12541" width="16.125" style="68" bestFit="1" customWidth="1"/>
    <col min="12542" max="12542" width="11.625" style="68" bestFit="1" customWidth="1"/>
    <col min="12543" max="12543" width="10.125" style="68" bestFit="1" customWidth="1"/>
    <col min="12544" max="12544" width="8.125" style="68" bestFit="1" customWidth="1"/>
    <col min="12545" max="12545" width="10.125" style="68" bestFit="1" customWidth="1"/>
    <col min="12546" max="12546" width="10.375" style="68" bestFit="1" customWidth="1"/>
    <col min="12547" max="12547" width="8.125" style="68" bestFit="1" customWidth="1"/>
    <col min="12548" max="12788" width="15.625" style="68"/>
    <col min="12789" max="12789" width="6.625" style="68" customWidth="1"/>
    <col min="12790" max="12790" width="14.875" style="68" customWidth="1"/>
    <col min="12791" max="12791" width="4.875" style="68" bestFit="1" customWidth="1"/>
    <col min="12792" max="12792" width="10.875" style="68" bestFit="1" customWidth="1"/>
    <col min="12793" max="12793" width="11.125" style="68" bestFit="1" customWidth="1"/>
    <col min="12794" max="12794" width="33" style="68" customWidth="1"/>
    <col min="12795" max="12795" width="7.625" style="68" bestFit="1" customWidth="1"/>
    <col min="12796" max="12796" width="6.625" style="68" bestFit="1" customWidth="1"/>
    <col min="12797" max="12797" width="16.125" style="68" bestFit="1" customWidth="1"/>
    <col min="12798" max="12798" width="11.625" style="68" bestFit="1" customWidth="1"/>
    <col min="12799" max="12799" width="10.125" style="68" bestFit="1" customWidth="1"/>
    <col min="12800" max="12800" width="8.125" style="68" bestFit="1" customWidth="1"/>
    <col min="12801" max="12801" width="10.125" style="68" bestFit="1" customWidth="1"/>
    <col min="12802" max="12802" width="10.375" style="68" bestFit="1" customWidth="1"/>
    <col min="12803" max="12803" width="8.125" style="68" bestFit="1" customWidth="1"/>
    <col min="12804" max="13044" width="15.625" style="68"/>
    <col min="13045" max="13045" width="6.625" style="68" customWidth="1"/>
    <col min="13046" max="13046" width="14.875" style="68" customWidth="1"/>
    <col min="13047" max="13047" width="4.875" style="68" bestFit="1" customWidth="1"/>
    <col min="13048" max="13048" width="10.875" style="68" bestFit="1" customWidth="1"/>
    <col min="13049" max="13049" width="11.125" style="68" bestFit="1" customWidth="1"/>
    <col min="13050" max="13050" width="33" style="68" customWidth="1"/>
    <col min="13051" max="13051" width="7.625" style="68" bestFit="1" customWidth="1"/>
    <col min="13052" max="13052" width="6.625" style="68" bestFit="1" customWidth="1"/>
    <col min="13053" max="13053" width="16.125" style="68" bestFit="1" customWidth="1"/>
    <col min="13054" max="13054" width="11.625" style="68" bestFit="1" customWidth="1"/>
    <col min="13055" max="13055" width="10.125" style="68" bestFit="1" customWidth="1"/>
    <col min="13056" max="13056" width="8.125" style="68" bestFit="1" customWidth="1"/>
    <col min="13057" max="13057" width="10.125" style="68" bestFit="1" customWidth="1"/>
    <col min="13058" max="13058" width="10.375" style="68" bestFit="1" customWidth="1"/>
    <col min="13059" max="13059" width="8.125" style="68" bestFit="1" customWidth="1"/>
    <col min="13060" max="13300" width="15.625" style="68"/>
    <col min="13301" max="13301" width="6.625" style="68" customWidth="1"/>
    <col min="13302" max="13302" width="14.875" style="68" customWidth="1"/>
    <col min="13303" max="13303" width="4.875" style="68" bestFit="1" customWidth="1"/>
    <col min="13304" max="13304" width="10.875" style="68" bestFit="1" customWidth="1"/>
    <col min="13305" max="13305" width="11.125" style="68" bestFit="1" customWidth="1"/>
    <col min="13306" max="13306" width="33" style="68" customWidth="1"/>
    <col min="13307" max="13307" width="7.625" style="68" bestFit="1" customWidth="1"/>
    <col min="13308" max="13308" width="6.625" style="68" bestFit="1" customWidth="1"/>
    <col min="13309" max="13309" width="16.125" style="68" bestFit="1" customWidth="1"/>
    <col min="13310" max="13310" width="11.625" style="68" bestFit="1" customWidth="1"/>
    <col min="13311" max="13311" width="10.125" style="68" bestFit="1" customWidth="1"/>
    <col min="13312" max="13312" width="8.125" style="68" bestFit="1" customWidth="1"/>
    <col min="13313" max="13313" width="10.125" style="68" bestFit="1" customWidth="1"/>
    <col min="13314" max="13314" width="10.375" style="68" bestFit="1" customWidth="1"/>
    <col min="13315" max="13315" width="8.125" style="68" bestFit="1" customWidth="1"/>
    <col min="13316" max="13556" width="15.625" style="68"/>
    <col min="13557" max="13557" width="6.625" style="68" customWidth="1"/>
    <col min="13558" max="13558" width="14.875" style="68" customWidth="1"/>
    <col min="13559" max="13559" width="4.875" style="68" bestFit="1" customWidth="1"/>
    <col min="13560" max="13560" width="10.875" style="68" bestFit="1" customWidth="1"/>
    <col min="13561" max="13561" width="11.125" style="68" bestFit="1" customWidth="1"/>
    <col min="13562" max="13562" width="33" style="68" customWidth="1"/>
    <col min="13563" max="13563" width="7.625" style="68" bestFit="1" customWidth="1"/>
    <col min="13564" max="13564" width="6.625" style="68" bestFit="1" customWidth="1"/>
    <col min="13565" max="13565" width="16.125" style="68" bestFit="1" customWidth="1"/>
    <col min="13566" max="13566" width="11.625" style="68" bestFit="1" customWidth="1"/>
    <col min="13567" max="13567" width="10.125" style="68" bestFit="1" customWidth="1"/>
    <col min="13568" max="13568" width="8.125" style="68" bestFit="1" customWidth="1"/>
    <col min="13569" max="13569" width="10.125" style="68" bestFit="1" customWidth="1"/>
    <col min="13570" max="13570" width="10.375" style="68" bestFit="1" customWidth="1"/>
    <col min="13571" max="13571" width="8.125" style="68" bestFit="1" customWidth="1"/>
    <col min="13572" max="13812" width="15.625" style="68"/>
    <col min="13813" max="13813" width="6.625" style="68" customWidth="1"/>
    <col min="13814" max="13814" width="14.875" style="68" customWidth="1"/>
    <col min="13815" max="13815" width="4.875" style="68" bestFit="1" customWidth="1"/>
    <col min="13816" max="13816" width="10.875" style="68" bestFit="1" customWidth="1"/>
    <col min="13817" max="13817" width="11.125" style="68" bestFit="1" customWidth="1"/>
    <col min="13818" max="13818" width="33" style="68" customWidth="1"/>
    <col min="13819" max="13819" width="7.625" style="68" bestFit="1" customWidth="1"/>
    <col min="13820" max="13820" width="6.625" style="68" bestFit="1" customWidth="1"/>
    <col min="13821" max="13821" width="16.125" style="68" bestFit="1" customWidth="1"/>
    <col min="13822" max="13822" width="11.625" style="68" bestFit="1" customWidth="1"/>
    <col min="13823" max="13823" width="10.125" style="68" bestFit="1" customWidth="1"/>
    <col min="13824" max="13824" width="8.125" style="68" bestFit="1" customWidth="1"/>
    <col min="13825" max="13825" width="10.125" style="68" bestFit="1" customWidth="1"/>
    <col min="13826" max="13826" width="10.375" style="68" bestFit="1" customWidth="1"/>
    <col min="13827" max="13827" width="8.125" style="68" bestFit="1" customWidth="1"/>
    <col min="13828" max="14068" width="15.625" style="68"/>
    <col min="14069" max="14069" width="6.625" style="68" customWidth="1"/>
    <col min="14070" max="14070" width="14.875" style="68" customWidth="1"/>
    <col min="14071" max="14071" width="4.875" style="68" bestFit="1" customWidth="1"/>
    <col min="14072" max="14072" width="10.875" style="68" bestFit="1" customWidth="1"/>
    <col min="14073" max="14073" width="11.125" style="68" bestFit="1" customWidth="1"/>
    <col min="14074" max="14074" width="33" style="68" customWidth="1"/>
    <col min="14075" max="14075" width="7.625" style="68" bestFit="1" customWidth="1"/>
    <col min="14076" max="14076" width="6.625" style="68" bestFit="1" customWidth="1"/>
    <col min="14077" max="14077" width="16.125" style="68" bestFit="1" customWidth="1"/>
    <col min="14078" max="14078" width="11.625" style="68" bestFit="1" customWidth="1"/>
    <col min="14079" max="14079" width="10.125" style="68" bestFit="1" customWidth="1"/>
    <col min="14080" max="14080" width="8.125" style="68" bestFit="1" customWidth="1"/>
    <col min="14081" max="14081" width="10.125" style="68" bestFit="1" customWidth="1"/>
    <col min="14082" max="14082" width="10.375" style="68" bestFit="1" customWidth="1"/>
    <col min="14083" max="14083" width="8.125" style="68" bestFit="1" customWidth="1"/>
    <col min="14084" max="14324" width="15.625" style="68"/>
    <col min="14325" max="14325" width="6.625" style="68" customWidth="1"/>
    <col min="14326" max="14326" width="14.875" style="68" customWidth="1"/>
    <col min="14327" max="14327" width="4.875" style="68" bestFit="1" customWidth="1"/>
    <col min="14328" max="14328" width="10.875" style="68" bestFit="1" customWidth="1"/>
    <col min="14329" max="14329" width="11.125" style="68" bestFit="1" customWidth="1"/>
    <col min="14330" max="14330" width="33" style="68" customWidth="1"/>
    <col min="14331" max="14331" width="7.625" style="68" bestFit="1" customWidth="1"/>
    <col min="14332" max="14332" width="6.625" style="68" bestFit="1" customWidth="1"/>
    <col min="14333" max="14333" width="16.125" style="68" bestFit="1" customWidth="1"/>
    <col min="14334" max="14334" width="11.625" style="68" bestFit="1" customWidth="1"/>
    <col min="14335" max="14335" width="10.125" style="68" bestFit="1" customWidth="1"/>
    <col min="14336" max="14336" width="8.125" style="68" bestFit="1" customWidth="1"/>
    <col min="14337" max="14337" width="10.125" style="68" bestFit="1" customWidth="1"/>
    <col min="14338" max="14338" width="10.375" style="68" bestFit="1" customWidth="1"/>
    <col min="14339" max="14339" width="8.125" style="68" bestFit="1" customWidth="1"/>
    <col min="14340" max="14580" width="15.625" style="68"/>
    <col min="14581" max="14581" width="6.625" style="68" customWidth="1"/>
    <col min="14582" max="14582" width="14.875" style="68" customWidth="1"/>
    <col min="14583" max="14583" width="4.875" style="68" bestFit="1" customWidth="1"/>
    <col min="14584" max="14584" width="10.875" style="68" bestFit="1" customWidth="1"/>
    <col min="14585" max="14585" width="11.125" style="68" bestFit="1" customWidth="1"/>
    <col min="14586" max="14586" width="33" style="68" customWidth="1"/>
    <col min="14587" max="14587" width="7.625" style="68" bestFit="1" customWidth="1"/>
    <col min="14588" max="14588" width="6.625" style="68" bestFit="1" customWidth="1"/>
    <col min="14589" max="14589" width="16.125" style="68" bestFit="1" customWidth="1"/>
    <col min="14590" max="14590" width="11.625" style="68" bestFit="1" customWidth="1"/>
    <col min="14591" max="14591" width="10.125" style="68" bestFit="1" customWidth="1"/>
    <col min="14592" max="14592" width="8.125" style="68" bestFit="1" customWidth="1"/>
    <col min="14593" max="14593" width="10.125" style="68" bestFit="1" customWidth="1"/>
    <col min="14594" max="14594" width="10.375" style="68" bestFit="1" customWidth="1"/>
    <col min="14595" max="14595" width="8.125" style="68" bestFit="1" customWidth="1"/>
    <col min="14596" max="14836" width="15.625" style="68"/>
    <col min="14837" max="14837" width="6.625" style="68" customWidth="1"/>
    <col min="14838" max="14838" width="14.875" style="68" customWidth="1"/>
    <col min="14839" max="14839" width="4.875" style="68" bestFit="1" customWidth="1"/>
    <col min="14840" max="14840" width="10.875" style="68" bestFit="1" customWidth="1"/>
    <col min="14841" max="14841" width="11.125" style="68" bestFit="1" customWidth="1"/>
    <col min="14842" max="14842" width="33" style="68" customWidth="1"/>
    <col min="14843" max="14843" width="7.625" style="68" bestFit="1" customWidth="1"/>
    <col min="14844" max="14844" width="6.625" style="68" bestFit="1" customWidth="1"/>
    <col min="14845" max="14845" width="16.125" style="68" bestFit="1" customWidth="1"/>
    <col min="14846" max="14846" width="11.625" style="68" bestFit="1" customWidth="1"/>
    <col min="14847" max="14847" width="10.125" style="68" bestFit="1" customWidth="1"/>
    <col min="14848" max="14848" width="8.125" style="68" bestFit="1" customWidth="1"/>
    <col min="14849" max="14849" width="10.125" style="68" bestFit="1" customWidth="1"/>
    <col min="14850" max="14850" width="10.375" style="68" bestFit="1" customWidth="1"/>
    <col min="14851" max="14851" width="8.125" style="68" bestFit="1" customWidth="1"/>
    <col min="14852" max="15092" width="15.625" style="68"/>
    <col min="15093" max="15093" width="6.625" style="68" customWidth="1"/>
    <col min="15094" max="15094" width="14.875" style="68" customWidth="1"/>
    <col min="15095" max="15095" width="4.875" style="68" bestFit="1" customWidth="1"/>
    <col min="15096" max="15096" width="10.875" style="68" bestFit="1" customWidth="1"/>
    <col min="15097" max="15097" width="11.125" style="68" bestFit="1" customWidth="1"/>
    <col min="15098" max="15098" width="33" style="68" customWidth="1"/>
    <col min="15099" max="15099" width="7.625" style="68" bestFit="1" customWidth="1"/>
    <col min="15100" max="15100" width="6.625" style="68" bestFit="1" customWidth="1"/>
    <col min="15101" max="15101" width="16.125" style="68" bestFit="1" customWidth="1"/>
    <col min="15102" max="15102" width="11.625" style="68" bestFit="1" customWidth="1"/>
    <col min="15103" max="15103" width="10.125" style="68" bestFit="1" customWidth="1"/>
    <col min="15104" max="15104" width="8.125" style="68" bestFit="1" customWidth="1"/>
    <col min="15105" max="15105" width="10.125" style="68" bestFit="1" customWidth="1"/>
    <col min="15106" max="15106" width="10.375" style="68" bestFit="1" customWidth="1"/>
    <col min="15107" max="15107" width="8.125" style="68" bestFit="1" customWidth="1"/>
    <col min="15108" max="15348" width="15.625" style="68"/>
    <col min="15349" max="15349" width="6.625" style="68" customWidth="1"/>
    <col min="15350" max="15350" width="14.875" style="68" customWidth="1"/>
    <col min="15351" max="15351" width="4.875" style="68" bestFit="1" customWidth="1"/>
    <col min="15352" max="15352" width="10.875" style="68" bestFit="1" customWidth="1"/>
    <col min="15353" max="15353" width="11.125" style="68" bestFit="1" customWidth="1"/>
    <col min="15354" max="15354" width="33" style="68" customWidth="1"/>
    <col min="15355" max="15355" width="7.625" style="68" bestFit="1" customWidth="1"/>
    <col min="15356" max="15356" width="6.625" style="68" bestFit="1" customWidth="1"/>
    <col min="15357" max="15357" width="16.125" style="68" bestFit="1" customWidth="1"/>
    <col min="15358" max="15358" width="11.625" style="68" bestFit="1" customWidth="1"/>
    <col min="15359" max="15359" width="10.125" style="68" bestFit="1" customWidth="1"/>
    <col min="15360" max="15360" width="8.125" style="68" bestFit="1" customWidth="1"/>
    <col min="15361" max="15361" width="10.125" style="68" bestFit="1" customWidth="1"/>
    <col min="15362" max="15362" width="10.375" style="68" bestFit="1" customWidth="1"/>
    <col min="15363" max="15363" width="8.125" style="68" bestFit="1" customWidth="1"/>
    <col min="15364" max="15604" width="15.625" style="68"/>
    <col min="15605" max="15605" width="6.625" style="68" customWidth="1"/>
    <col min="15606" max="15606" width="14.875" style="68" customWidth="1"/>
    <col min="15607" max="15607" width="4.875" style="68" bestFit="1" customWidth="1"/>
    <col min="15608" max="15608" width="10.875" style="68" bestFit="1" customWidth="1"/>
    <col min="15609" max="15609" width="11.125" style="68" bestFit="1" customWidth="1"/>
    <col min="15610" max="15610" width="33" style="68" customWidth="1"/>
    <col min="15611" max="15611" width="7.625" style="68" bestFit="1" customWidth="1"/>
    <col min="15612" max="15612" width="6.625" style="68" bestFit="1" customWidth="1"/>
    <col min="15613" max="15613" width="16.125" style="68" bestFit="1" customWidth="1"/>
    <col min="15614" max="15614" width="11.625" style="68" bestFit="1" customWidth="1"/>
    <col min="15615" max="15615" width="10.125" style="68" bestFit="1" customWidth="1"/>
    <col min="15616" max="15616" width="8.125" style="68" bestFit="1" customWidth="1"/>
    <col min="15617" max="15617" width="10.125" style="68" bestFit="1" customWidth="1"/>
    <col min="15618" max="15618" width="10.375" style="68" bestFit="1" customWidth="1"/>
    <col min="15619" max="15619" width="8.125" style="68" bestFit="1" customWidth="1"/>
    <col min="15620" max="15860" width="15.625" style="68"/>
    <col min="15861" max="15861" width="6.625" style="68" customWidth="1"/>
    <col min="15862" max="15862" width="14.875" style="68" customWidth="1"/>
    <col min="15863" max="15863" width="4.875" style="68" bestFit="1" customWidth="1"/>
    <col min="15864" max="15864" width="10.875" style="68" bestFit="1" customWidth="1"/>
    <col min="15865" max="15865" width="11.125" style="68" bestFit="1" customWidth="1"/>
    <col min="15866" max="15866" width="33" style="68" customWidth="1"/>
    <col min="15867" max="15867" width="7.625" style="68" bestFit="1" customWidth="1"/>
    <col min="15868" max="15868" width="6.625" style="68" bestFit="1" customWidth="1"/>
    <col min="15869" max="15869" width="16.125" style="68" bestFit="1" customWidth="1"/>
    <col min="15870" max="15870" width="11.625" style="68" bestFit="1" customWidth="1"/>
    <col min="15871" max="15871" width="10.125" style="68" bestFit="1" customWidth="1"/>
    <col min="15872" max="15872" width="8.125" style="68" bestFit="1" customWidth="1"/>
    <col min="15873" max="15873" width="10.125" style="68" bestFit="1" customWidth="1"/>
    <col min="15874" max="15874" width="10.375" style="68" bestFit="1" customWidth="1"/>
    <col min="15875" max="15875" width="8.125" style="68" bestFit="1" customWidth="1"/>
    <col min="15876" max="16116" width="15.625" style="68"/>
    <col min="16117" max="16117" width="6.625" style="68" customWidth="1"/>
    <col min="16118" max="16118" width="14.875" style="68" customWidth="1"/>
    <col min="16119" max="16119" width="4.875" style="68" bestFit="1" customWidth="1"/>
    <col min="16120" max="16120" width="10.875" style="68" bestFit="1" customWidth="1"/>
    <col min="16121" max="16121" width="11.125" style="68" bestFit="1" customWidth="1"/>
    <col min="16122" max="16122" width="33" style="68" customWidth="1"/>
    <col min="16123" max="16123" width="7.625" style="68" bestFit="1" customWidth="1"/>
    <col min="16124" max="16124" width="6.625" style="68" bestFit="1" customWidth="1"/>
    <col min="16125" max="16125" width="16.125" style="68" bestFit="1" customWidth="1"/>
    <col min="16126" max="16126" width="11.625" style="68" bestFit="1" customWidth="1"/>
    <col min="16127" max="16127" width="10.125" style="68" bestFit="1" customWidth="1"/>
    <col min="16128" max="16128" width="8.125" style="68" bestFit="1" customWidth="1"/>
    <col min="16129" max="16129" width="10.125" style="68" bestFit="1" customWidth="1"/>
    <col min="16130" max="16130" width="10.375" style="68" bestFit="1" customWidth="1"/>
    <col min="16131" max="16131" width="8.125" style="68" bestFit="1" customWidth="1"/>
    <col min="16132" max="16384" width="15.625" style="68"/>
  </cols>
  <sheetData>
    <row r="1" spans="1:10" ht="23.25" customHeight="1" x14ac:dyDescent="0.35">
      <c r="B1" s="361"/>
      <c r="C1" s="361"/>
      <c r="D1" s="361"/>
      <c r="E1" s="361"/>
      <c r="F1" s="361"/>
      <c r="G1" s="361"/>
      <c r="H1" s="361"/>
      <c r="I1" s="361"/>
      <c r="J1" s="340" t="s">
        <v>893</v>
      </c>
    </row>
    <row r="2" spans="1:10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  <c r="J2" s="862"/>
    </row>
    <row r="3" spans="1:10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  <c r="J3" s="862"/>
    </row>
    <row r="4" spans="1:10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  <c r="J4" s="862"/>
    </row>
    <row r="5" spans="1:10" ht="23.25" customHeight="1" x14ac:dyDescent="0.35">
      <c r="A5" s="70"/>
      <c r="B5" s="70"/>
      <c r="C5" s="70"/>
      <c r="D5" s="70"/>
      <c r="E5" s="70"/>
      <c r="F5" s="70"/>
      <c r="G5" s="70"/>
      <c r="H5" s="70"/>
      <c r="I5" s="70"/>
    </row>
    <row r="6" spans="1:10" ht="23.25" customHeight="1" x14ac:dyDescent="0.35">
      <c r="A6" s="72" t="s">
        <v>894</v>
      </c>
    </row>
    <row r="7" spans="1:10" x14ac:dyDescent="0.35">
      <c r="A7" s="846" t="s">
        <v>481</v>
      </c>
      <c r="B7" s="846" t="s">
        <v>758</v>
      </c>
      <c r="C7" s="846" t="s">
        <v>759</v>
      </c>
      <c r="D7" s="846" t="s">
        <v>760</v>
      </c>
      <c r="E7" s="882" t="s">
        <v>761</v>
      </c>
      <c r="F7" s="846" t="s">
        <v>516</v>
      </c>
      <c r="G7" s="852" t="s">
        <v>511</v>
      </c>
      <c r="H7" s="852" t="s">
        <v>762</v>
      </c>
      <c r="I7" s="846" t="s">
        <v>763</v>
      </c>
      <c r="J7" s="879" t="s">
        <v>500</v>
      </c>
    </row>
    <row r="8" spans="1:10" x14ac:dyDescent="0.35">
      <c r="A8" s="846"/>
      <c r="B8" s="846"/>
      <c r="C8" s="846"/>
      <c r="D8" s="846"/>
      <c r="E8" s="882"/>
      <c r="F8" s="846"/>
      <c r="G8" s="853"/>
      <c r="H8" s="853"/>
      <c r="I8" s="846"/>
      <c r="J8" s="881"/>
    </row>
    <row r="9" spans="1:10" ht="23.25" customHeight="1" x14ac:dyDescent="0.35">
      <c r="A9" s="343"/>
      <c r="B9" s="344"/>
      <c r="C9" s="342"/>
      <c r="D9" s="342"/>
      <c r="E9" s="363" t="s">
        <v>779</v>
      </c>
      <c r="F9" s="342"/>
      <c r="G9" s="342"/>
      <c r="H9" s="486"/>
      <c r="I9" s="346"/>
      <c r="J9" s="830"/>
    </row>
    <row r="10" spans="1:10" s="489" customFormat="1" ht="23.25" customHeight="1" x14ac:dyDescent="0.35">
      <c r="A10" s="478">
        <v>1</v>
      </c>
      <c r="B10" s="479">
        <v>100000377829</v>
      </c>
      <c r="C10" s="478">
        <v>2500700434</v>
      </c>
      <c r="D10" s="478"/>
      <c r="E10" s="480" t="s">
        <v>895</v>
      </c>
      <c r="F10" s="478" t="s">
        <v>896</v>
      </c>
      <c r="G10" s="478">
        <v>129</v>
      </c>
      <c r="H10" s="487">
        <v>43327</v>
      </c>
      <c r="I10" s="488">
        <v>31920000</v>
      </c>
      <c r="J10" s="385" t="s">
        <v>503</v>
      </c>
    </row>
    <row r="11" spans="1:10" s="489" customFormat="1" ht="23.25" customHeight="1" x14ac:dyDescent="0.35">
      <c r="A11" s="478">
        <v>2</v>
      </c>
      <c r="B11" s="479">
        <v>100000375534</v>
      </c>
      <c r="C11" s="478">
        <v>2500700434</v>
      </c>
      <c r="D11" s="478"/>
      <c r="E11" s="480" t="s">
        <v>897</v>
      </c>
      <c r="F11" s="478" t="s">
        <v>898</v>
      </c>
      <c r="G11" s="478">
        <v>61</v>
      </c>
      <c r="H11" s="487">
        <v>43293</v>
      </c>
      <c r="I11" s="488">
        <v>16423323</v>
      </c>
      <c r="J11" s="385" t="s">
        <v>503</v>
      </c>
    </row>
    <row r="12" spans="1:10" s="489" customFormat="1" ht="23.25" customHeight="1" x14ac:dyDescent="0.35">
      <c r="A12" s="490">
        <v>3</v>
      </c>
      <c r="B12" s="491">
        <v>100000375530</v>
      </c>
      <c r="C12" s="490">
        <v>2500700434</v>
      </c>
      <c r="D12" s="490"/>
      <c r="E12" s="492" t="s">
        <v>899</v>
      </c>
      <c r="F12" s="490" t="s">
        <v>898</v>
      </c>
      <c r="G12" s="490">
        <v>15</v>
      </c>
      <c r="H12" s="493">
        <v>43293</v>
      </c>
      <c r="I12" s="494">
        <v>11730945</v>
      </c>
      <c r="J12" s="376" t="s">
        <v>503</v>
      </c>
    </row>
    <row r="13" spans="1:10" ht="23.25" customHeight="1" x14ac:dyDescent="0.35">
      <c r="A13" s="343"/>
      <c r="B13" s="344"/>
      <c r="C13" s="342"/>
      <c r="D13" s="342"/>
      <c r="E13" s="495" t="s">
        <v>548</v>
      </c>
      <c r="F13" s="342"/>
      <c r="G13" s="342"/>
      <c r="H13" s="496"/>
      <c r="I13" s="364"/>
      <c r="J13" s="830"/>
    </row>
    <row r="14" spans="1:10" ht="23.25" customHeight="1" x14ac:dyDescent="0.35">
      <c r="A14" s="347">
        <v>1</v>
      </c>
      <c r="B14" s="349">
        <v>100000372799</v>
      </c>
      <c r="C14" s="347">
        <v>2500700434</v>
      </c>
      <c r="D14" s="347"/>
      <c r="E14" s="380" t="s">
        <v>900</v>
      </c>
      <c r="F14" s="347" t="s">
        <v>901</v>
      </c>
      <c r="G14" s="347">
        <v>0</v>
      </c>
      <c r="H14" s="481">
        <v>43252</v>
      </c>
      <c r="I14" s="351">
        <v>119840000</v>
      </c>
      <c r="J14" s="385" t="s">
        <v>503</v>
      </c>
    </row>
    <row r="15" spans="1:10" ht="23.25" customHeight="1" x14ac:dyDescent="0.35">
      <c r="A15" s="347">
        <v>2</v>
      </c>
      <c r="B15" s="349">
        <v>100000372800</v>
      </c>
      <c r="C15" s="347">
        <v>2500700434</v>
      </c>
      <c r="D15" s="347"/>
      <c r="E15" s="380" t="s">
        <v>902</v>
      </c>
      <c r="F15" s="347" t="s">
        <v>901</v>
      </c>
      <c r="G15" s="347">
        <v>150</v>
      </c>
      <c r="H15" s="481">
        <v>43252</v>
      </c>
      <c r="I15" s="351">
        <v>13143450</v>
      </c>
      <c r="J15" s="385" t="s">
        <v>503</v>
      </c>
    </row>
    <row r="16" spans="1:10" ht="23.25" customHeight="1" x14ac:dyDescent="0.35">
      <c r="A16" s="347">
        <v>3</v>
      </c>
      <c r="B16" s="349">
        <v>100000372801</v>
      </c>
      <c r="C16" s="347">
        <v>2500700434</v>
      </c>
      <c r="D16" s="347"/>
      <c r="E16" s="380" t="s">
        <v>903</v>
      </c>
      <c r="F16" s="347" t="s">
        <v>901</v>
      </c>
      <c r="G16" s="347">
        <v>250</v>
      </c>
      <c r="H16" s="481">
        <v>43252</v>
      </c>
      <c r="I16" s="351">
        <v>5730150</v>
      </c>
      <c r="J16" s="385" t="s">
        <v>503</v>
      </c>
    </row>
    <row r="17" spans="1:10" ht="23.25" customHeight="1" x14ac:dyDescent="0.35">
      <c r="A17" s="347">
        <v>4</v>
      </c>
      <c r="B17" s="349">
        <v>100000372802</v>
      </c>
      <c r="C17" s="347">
        <v>2500700434</v>
      </c>
      <c r="D17" s="347"/>
      <c r="E17" s="380" t="s">
        <v>904</v>
      </c>
      <c r="F17" s="347" t="s">
        <v>901</v>
      </c>
      <c r="G17" s="347">
        <v>250</v>
      </c>
      <c r="H17" s="481">
        <v>43252</v>
      </c>
      <c r="I17" s="351">
        <v>4490000</v>
      </c>
      <c r="J17" s="385" t="s">
        <v>503</v>
      </c>
    </row>
    <row r="18" spans="1:10" ht="23.25" customHeight="1" x14ac:dyDescent="0.35">
      <c r="A18" s="347">
        <v>5</v>
      </c>
      <c r="B18" s="349">
        <v>100000372803</v>
      </c>
      <c r="C18" s="347">
        <v>2500700434</v>
      </c>
      <c r="D18" s="347"/>
      <c r="E18" s="380" t="s">
        <v>905</v>
      </c>
      <c r="F18" s="347" t="s">
        <v>901</v>
      </c>
      <c r="G18" s="347">
        <v>850</v>
      </c>
      <c r="H18" s="481">
        <v>43252</v>
      </c>
      <c r="I18" s="351">
        <v>5287000</v>
      </c>
      <c r="J18" s="385" t="s">
        <v>503</v>
      </c>
    </row>
    <row r="19" spans="1:10" ht="23.25" customHeight="1" x14ac:dyDescent="0.35">
      <c r="A19" s="354">
        <v>6</v>
      </c>
      <c r="B19" s="356">
        <v>100000372804</v>
      </c>
      <c r="C19" s="354">
        <v>2500700434</v>
      </c>
      <c r="D19" s="354"/>
      <c r="E19" s="371" t="s">
        <v>906</v>
      </c>
      <c r="F19" s="354" t="s">
        <v>901</v>
      </c>
      <c r="G19" s="354">
        <v>850</v>
      </c>
      <c r="H19" s="463">
        <v>43252</v>
      </c>
      <c r="I19" s="359">
        <v>23939400</v>
      </c>
      <c r="J19" s="376" t="s">
        <v>503</v>
      </c>
    </row>
    <row r="20" spans="1:10" ht="23.25" customHeight="1" thickBot="1" x14ac:dyDescent="0.4">
      <c r="A20" s="876" t="s">
        <v>437</v>
      </c>
      <c r="B20" s="877"/>
      <c r="C20" s="877"/>
      <c r="D20" s="877"/>
      <c r="E20" s="877"/>
      <c r="F20" s="877"/>
      <c r="G20" s="877"/>
      <c r="H20" s="878"/>
      <c r="I20" s="444">
        <f>SUM(I9:I19)</f>
        <v>232504268</v>
      </c>
    </row>
    <row r="21" spans="1:10" ht="21.75" thickTop="1" x14ac:dyDescent="0.35"/>
  </sheetData>
  <mergeCells count="14">
    <mergeCell ref="H7:H8"/>
    <mergeCell ref="I7:I8"/>
    <mergeCell ref="J7:J8"/>
    <mergeCell ref="A20:H20"/>
    <mergeCell ref="A2:J2"/>
    <mergeCell ref="A3:J3"/>
    <mergeCell ref="A4:J4"/>
    <mergeCell ref="A7:A8"/>
    <mergeCell ref="B7:B8"/>
    <mergeCell ref="C7:C8"/>
    <mergeCell ref="D7:D8"/>
    <mergeCell ref="E7:E8"/>
    <mergeCell ref="F7:F8"/>
    <mergeCell ref="G7:G8"/>
  </mergeCells>
  <conditionalFormatting sqref="B21:B1048576 B1 B5:B9 B13">
    <cfRule type="duplicateValues" dxfId="2" priority="3"/>
  </conditionalFormatting>
  <conditionalFormatting sqref="B14:B19">
    <cfRule type="duplicateValues" dxfId="1" priority="2"/>
  </conditionalFormatting>
  <conditionalFormatting sqref="B10:B12">
    <cfRule type="duplicateValues" dxfId="0" priority="1"/>
  </conditionalFormatting>
  <pageMargins left="0.47244094488188981" right="0.19685039370078741" top="0.74803149606299213" bottom="0.74803149606299213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41"/>
  <sheetViews>
    <sheetView view="pageBreakPreview" topLeftCell="A16" zoomScaleNormal="85" zoomScaleSheetLayoutView="100" workbookViewId="0">
      <selection activeCell="F14" sqref="F14"/>
    </sheetView>
  </sheetViews>
  <sheetFormatPr defaultRowHeight="21" outlineLevelRow="1" outlineLevelCol="2" x14ac:dyDescent="0.35"/>
  <cols>
    <col min="1" max="1" width="10.5" style="500" customWidth="1"/>
    <col min="2" max="2" width="28.125" style="500" customWidth="1"/>
    <col min="3" max="3" width="10" style="500" customWidth="1"/>
    <col min="4" max="4" width="13.875" style="500" customWidth="1" outlineLevel="2"/>
    <col min="5" max="7" width="13" style="500" customWidth="1" outlineLevel="2"/>
    <col min="8" max="8" width="15.875" style="500" bestFit="1" customWidth="1" outlineLevel="1"/>
    <col min="9" max="10" width="13.125" style="500" customWidth="1" outlineLevel="2"/>
    <col min="11" max="11" width="5.125" style="500" bestFit="1" customWidth="1" outlineLevel="2"/>
    <col min="12" max="12" width="13" style="500" customWidth="1" outlineLevel="1"/>
    <col min="13" max="13" width="15.625" style="500" bestFit="1" customWidth="1"/>
    <col min="14" max="14" width="14" style="500" bestFit="1" customWidth="1"/>
    <col min="15" max="15" width="15.875" style="500" bestFit="1" customWidth="1"/>
    <col min="16" max="16384" width="9" style="500"/>
  </cols>
  <sheetData>
    <row r="1" spans="1:14" s="498" customFormat="1" ht="20.25" customHeight="1" x14ac:dyDescent="0.2">
      <c r="A1" s="497" t="s">
        <v>0</v>
      </c>
    </row>
    <row r="2" spans="1:14" s="498" customFormat="1" ht="20.25" customHeight="1" x14ac:dyDescent="0.2">
      <c r="A2" s="497" t="s">
        <v>907</v>
      </c>
      <c r="M2" s="499" t="s">
        <v>908</v>
      </c>
    </row>
    <row r="3" spans="1:14" s="498" customFormat="1" ht="20.25" customHeight="1" x14ac:dyDescent="0.2">
      <c r="A3" s="497" t="s">
        <v>909</v>
      </c>
    </row>
    <row r="4" spans="1:14" s="498" customFormat="1" ht="20.25" customHeight="1" x14ac:dyDescent="0.2">
      <c r="A4" s="497" t="s">
        <v>910</v>
      </c>
    </row>
    <row r="5" spans="1:14" ht="2.25" customHeight="1" x14ac:dyDescent="0.35"/>
    <row r="6" spans="1:14" s="498" customFormat="1" ht="20.25" customHeight="1" x14ac:dyDescent="0.2">
      <c r="A6" s="497" t="s">
        <v>911</v>
      </c>
      <c r="B6" s="498" t="s">
        <v>912</v>
      </c>
    </row>
    <row r="7" spans="1:14" s="501" customFormat="1" ht="20.25" customHeight="1" x14ac:dyDescent="0.2">
      <c r="A7" s="883" t="s">
        <v>913</v>
      </c>
      <c r="B7" s="884"/>
      <c r="C7" s="884"/>
      <c r="D7" s="884"/>
      <c r="E7" s="884"/>
      <c r="F7" s="884"/>
      <c r="G7" s="884"/>
      <c r="H7" s="884"/>
      <c r="I7" s="884"/>
      <c r="J7" s="884"/>
      <c r="K7" s="884"/>
      <c r="L7" s="884"/>
      <c r="M7" s="885"/>
    </row>
    <row r="8" spans="1:14" s="501" customFormat="1" ht="20.25" customHeight="1" x14ac:dyDescent="0.2">
      <c r="A8" s="502" t="s">
        <v>558</v>
      </c>
      <c r="B8" s="503"/>
      <c r="C8" s="504"/>
      <c r="D8" s="885" t="s">
        <v>914</v>
      </c>
      <c r="E8" s="886"/>
      <c r="F8" s="886" t="s">
        <v>915</v>
      </c>
      <c r="G8" s="886"/>
      <c r="H8" s="887" t="s">
        <v>916</v>
      </c>
      <c r="I8" s="886" t="s">
        <v>917</v>
      </c>
      <c r="J8" s="886"/>
      <c r="K8" s="886"/>
      <c r="L8" s="889" t="s">
        <v>918</v>
      </c>
      <c r="M8" s="889" t="s">
        <v>919</v>
      </c>
    </row>
    <row r="9" spans="1:14" s="501" customFormat="1" ht="20.25" customHeight="1" x14ac:dyDescent="0.2">
      <c r="A9" s="505">
        <v>22552</v>
      </c>
      <c r="B9" s="503"/>
      <c r="C9" s="504"/>
      <c r="D9" s="504" t="s">
        <v>920</v>
      </c>
      <c r="E9" s="503" t="s">
        <v>921</v>
      </c>
      <c r="F9" s="503" t="s">
        <v>920</v>
      </c>
      <c r="G9" s="503" t="s">
        <v>922</v>
      </c>
      <c r="H9" s="888"/>
      <c r="I9" s="503" t="s">
        <v>920</v>
      </c>
      <c r="J9" s="503" t="s">
        <v>921</v>
      </c>
      <c r="K9" s="503" t="s">
        <v>923</v>
      </c>
      <c r="L9" s="890"/>
      <c r="M9" s="890"/>
    </row>
    <row r="10" spans="1:14" s="498" customFormat="1" ht="20.25" customHeight="1" outlineLevel="1" x14ac:dyDescent="0.2">
      <c r="A10" s="506"/>
      <c r="B10" s="506" t="s">
        <v>924</v>
      </c>
      <c r="C10" s="507" t="s">
        <v>925</v>
      </c>
      <c r="D10" s="508">
        <v>160000</v>
      </c>
      <c r="E10" s="509"/>
      <c r="F10" s="509"/>
      <c r="G10" s="509"/>
      <c r="H10" s="510">
        <f>SUM(D10:G10)</f>
        <v>160000</v>
      </c>
      <c r="I10" s="509"/>
      <c r="J10" s="509"/>
      <c r="K10" s="509"/>
      <c r="L10" s="509">
        <f>SUM(I10:J10)</f>
        <v>0</v>
      </c>
      <c r="M10" s="510">
        <f>+L10+H10</f>
        <v>160000</v>
      </c>
      <c r="N10" s="511"/>
    </row>
    <row r="11" spans="1:14" s="498" customFormat="1" ht="20.25" customHeight="1" outlineLevel="1" x14ac:dyDescent="0.2">
      <c r="A11" s="506"/>
      <c r="B11" s="506" t="s">
        <v>926</v>
      </c>
      <c r="C11" s="507" t="s">
        <v>927</v>
      </c>
      <c r="D11" s="512">
        <v>456800</v>
      </c>
      <c r="E11" s="513"/>
      <c r="F11" s="513"/>
      <c r="G11" s="513"/>
      <c r="H11" s="510">
        <f t="shared" ref="H11:H31" si="0">SUM(D11:G11)</f>
        <v>456800</v>
      </c>
      <c r="I11" s="513"/>
      <c r="J11" s="513"/>
      <c r="K11" s="513"/>
      <c r="L11" s="509">
        <f t="shared" ref="L11:L31" si="1">SUM(I11:J11)</f>
        <v>0</v>
      </c>
      <c r="M11" s="510">
        <f t="shared" ref="M11:M31" si="2">+L11+H11</f>
        <v>456800</v>
      </c>
    </row>
    <row r="12" spans="1:14" s="498" customFormat="1" ht="20.25" customHeight="1" outlineLevel="1" x14ac:dyDescent="0.2">
      <c r="A12" s="506"/>
      <c r="B12" s="506" t="s">
        <v>928</v>
      </c>
      <c r="C12" s="507" t="s">
        <v>929</v>
      </c>
      <c r="D12" s="512">
        <v>80800</v>
      </c>
      <c r="E12" s="513"/>
      <c r="F12" s="513"/>
      <c r="G12" s="513"/>
      <c r="H12" s="510">
        <f t="shared" si="0"/>
        <v>80800</v>
      </c>
      <c r="I12" s="513"/>
      <c r="J12" s="513"/>
      <c r="K12" s="513"/>
      <c r="L12" s="509">
        <f t="shared" si="1"/>
        <v>0</v>
      </c>
      <c r="M12" s="510">
        <f t="shared" si="2"/>
        <v>80800</v>
      </c>
    </row>
    <row r="13" spans="1:14" s="498" customFormat="1" ht="20.25" customHeight="1" outlineLevel="1" x14ac:dyDescent="0.2">
      <c r="A13" s="506"/>
      <c r="B13" s="506" t="s">
        <v>930</v>
      </c>
      <c r="C13" s="507" t="s">
        <v>929</v>
      </c>
      <c r="D13" s="512">
        <v>43000</v>
      </c>
      <c r="E13" s="513"/>
      <c r="F13" s="513"/>
      <c r="G13" s="513"/>
      <c r="H13" s="510">
        <f t="shared" si="0"/>
        <v>43000</v>
      </c>
      <c r="I13" s="513"/>
      <c r="J13" s="513"/>
      <c r="K13" s="513"/>
      <c r="L13" s="509">
        <f t="shared" si="1"/>
        <v>0</v>
      </c>
      <c r="M13" s="510">
        <f t="shared" si="2"/>
        <v>43000</v>
      </c>
    </row>
    <row r="14" spans="1:14" s="498" customFormat="1" ht="20.25" customHeight="1" outlineLevel="1" x14ac:dyDescent="0.2">
      <c r="A14" s="506"/>
      <c r="B14" s="506" t="s">
        <v>931</v>
      </c>
      <c r="C14" s="507" t="s">
        <v>929</v>
      </c>
      <c r="D14" s="512">
        <v>17000</v>
      </c>
      <c r="E14" s="513"/>
      <c r="F14" s="513"/>
      <c r="G14" s="513"/>
      <c r="H14" s="510">
        <f t="shared" si="0"/>
        <v>17000</v>
      </c>
      <c r="I14" s="513"/>
      <c r="J14" s="513"/>
      <c r="K14" s="513"/>
      <c r="L14" s="509">
        <f t="shared" si="1"/>
        <v>0</v>
      </c>
      <c r="M14" s="510">
        <f t="shared" si="2"/>
        <v>17000</v>
      </c>
    </row>
    <row r="15" spans="1:14" s="498" customFormat="1" ht="20.25" customHeight="1" outlineLevel="1" x14ac:dyDescent="0.2">
      <c r="A15" s="506"/>
      <c r="B15" s="506" t="s">
        <v>932</v>
      </c>
      <c r="C15" s="507" t="s">
        <v>933</v>
      </c>
      <c r="D15" s="512"/>
      <c r="E15" s="513"/>
      <c r="F15" s="513">
        <v>5700</v>
      </c>
      <c r="G15" s="513">
        <v>6</v>
      </c>
      <c r="H15" s="510">
        <f t="shared" si="0"/>
        <v>5706</v>
      </c>
      <c r="I15" s="513"/>
      <c r="J15" s="513"/>
      <c r="K15" s="513"/>
      <c r="L15" s="509">
        <f t="shared" si="1"/>
        <v>0</v>
      </c>
      <c r="M15" s="510">
        <f t="shared" si="2"/>
        <v>5706</v>
      </c>
    </row>
    <row r="16" spans="1:14" s="498" customFormat="1" ht="20.25" customHeight="1" outlineLevel="1" x14ac:dyDescent="0.2">
      <c r="A16" s="506"/>
      <c r="B16" s="506"/>
      <c r="C16" s="507" t="s">
        <v>934</v>
      </c>
      <c r="D16" s="512">
        <v>34200</v>
      </c>
      <c r="E16" s="513"/>
      <c r="F16" s="513"/>
      <c r="G16" s="513"/>
      <c r="H16" s="510">
        <f t="shared" si="0"/>
        <v>34200</v>
      </c>
      <c r="I16" s="513"/>
      <c r="J16" s="513"/>
      <c r="K16" s="513"/>
      <c r="L16" s="509">
        <f t="shared" si="1"/>
        <v>0</v>
      </c>
      <c r="M16" s="510">
        <f t="shared" si="2"/>
        <v>34200</v>
      </c>
    </row>
    <row r="17" spans="1:13" s="498" customFormat="1" ht="20.25" customHeight="1" outlineLevel="1" x14ac:dyDescent="0.2">
      <c r="A17" s="506"/>
      <c r="B17" s="506"/>
      <c r="C17" s="507" t="s">
        <v>935</v>
      </c>
      <c r="D17" s="512">
        <v>58900</v>
      </c>
      <c r="E17" s="513"/>
      <c r="F17" s="513"/>
      <c r="G17" s="513"/>
      <c r="H17" s="510">
        <f t="shared" si="0"/>
        <v>58900</v>
      </c>
      <c r="I17" s="513"/>
      <c r="J17" s="513"/>
      <c r="K17" s="514"/>
      <c r="L17" s="509">
        <f t="shared" si="1"/>
        <v>0</v>
      </c>
      <c r="M17" s="510">
        <f t="shared" si="2"/>
        <v>58900</v>
      </c>
    </row>
    <row r="18" spans="1:13" s="498" customFormat="1" ht="20.25" customHeight="1" outlineLevel="1" x14ac:dyDescent="0.2">
      <c r="A18" s="506"/>
      <c r="B18" s="506" t="s">
        <v>936</v>
      </c>
      <c r="C18" s="507"/>
      <c r="D18" s="512">
        <v>410400</v>
      </c>
      <c r="E18" s="513"/>
      <c r="F18" s="513"/>
      <c r="G18" s="513"/>
      <c r="H18" s="510">
        <f t="shared" si="0"/>
        <v>410400</v>
      </c>
      <c r="I18" s="513">
        <v>13000</v>
      </c>
      <c r="J18" s="513"/>
      <c r="K18" s="514">
        <v>8</v>
      </c>
      <c r="L18" s="509">
        <f t="shared" si="1"/>
        <v>13000</v>
      </c>
      <c r="M18" s="510">
        <f t="shared" si="2"/>
        <v>423400</v>
      </c>
    </row>
    <row r="19" spans="1:13" s="498" customFormat="1" ht="20.25" customHeight="1" outlineLevel="1" x14ac:dyDescent="0.2">
      <c r="A19" s="506"/>
      <c r="B19" s="506" t="s">
        <v>937</v>
      </c>
      <c r="C19" s="507"/>
      <c r="D19" s="512">
        <v>180500</v>
      </c>
      <c r="E19" s="513"/>
      <c r="F19" s="513"/>
      <c r="G19" s="513"/>
      <c r="H19" s="510">
        <f t="shared" si="0"/>
        <v>180500</v>
      </c>
      <c r="I19" s="513">
        <v>26500</v>
      </c>
      <c r="J19" s="513"/>
      <c r="K19" s="514">
        <v>14</v>
      </c>
      <c r="L19" s="509">
        <f t="shared" si="1"/>
        <v>26500</v>
      </c>
      <c r="M19" s="510">
        <f t="shared" si="2"/>
        <v>207000</v>
      </c>
    </row>
    <row r="20" spans="1:13" s="498" customFormat="1" ht="20.25" customHeight="1" outlineLevel="1" x14ac:dyDescent="0.2">
      <c r="A20" s="506"/>
      <c r="B20" s="506" t="s">
        <v>938</v>
      </c>
      <c r="C20" s="507"/>
      <c r="D20" s="512">
        <v>131100</v>
      </c>
      <c r="E20" s="513"/>
      <c r="F20" s="513"/>
      <c r="G20" s="513"/>
      <c r="H20" s="510">
        <f t="shared" si="0"/>
        <v>131100</v>
      </c>
      <c r="I20" s="513">
        <v>13000</v>
      </c>
      <c r="J20" s="513"/>
      <c r="K20" s="514">
        <v>5</v>
      </c>
      <c r="L20" s="509">
        <f t="shared" si="1"/>
        <v>13000</v>
      </c>
      <c r="M20" s="510">
        <f t="shared" si="2"/>
        <v>144100</v>
      </c>
    </row>
    <row r="21" spans="1:13" s="498" customFormat="1" ht="20.25" customHeight="1" outlineLevel="1" x14ac:dyDescent="0.2">
      <c r="A21" s="506"/>
      <c r="B21" s="506" t="s">
        <v>939</v>
      </c>
      <c r="C21" s="507"/>
      <c r="D21" s="512">
        <v>222300</v>
      </c>
      <c r="E21" s="513">
        <v>184300</v>
      </c>
      <c r="F21" s="513"/>
      <c r="G21" s="513"/>
      <c r="H21" s="510">
        <f t="shared" si="0"/>
        <v>406600</v>
      </c>
      <c r="I21" s="513">
        <v>51500</v>
      </c>
      <c r="J21" s="513">
        <v>8500</v>
      </c>
      <c r="K21" s="514">
        <v>20</v>
      </c>
      <c r="L21" s="509">
        <f t="shared" si="1"/>
        <v>60000</v>
      </c>
      <c r="M21" s="510">
        <f t="shared" si="2"/>
        <v>466600</v>
      </c>
    </row>
    <row r="22" spans="1:13" s="498" customFormat="1" ht="20.25" customHeight="1" outlineLevel="1" x14ac:dyDescent="0.2">
      <c r="A22" s="506"/>
      <c r="B22" s="506" t="s">
        <v>940</v>
      </c>
      <c r="C22" s="507"/>
      <c r="D22" s="512"/>
      <c r="E22" s="513"/>
      <c r="F22" s="513"/>
      <c r="G22" s="513"/>
      <c r="H22" s="510">
        <f t="shared" si="0"/>
        <v>0</v>
      </c>
      <c r="I22" s="513">
        <v>24800</v>
      </c>
      <c r="J22" s="513"/>
      <c r="K22" s="514">
        <v>18</v>
      </c>
      <c r="L22" s="509">
        <f t="shared" si="1"/>
        <v>24800</v>
      </c>
      <c r="M22" s="510">
        <f t="shared" si="2"/>
        <v>24800</v>
      </c>
    </row>
    <row r="23" spans="1:13" s="498" customFormat="1" ht="20.25" customHeight="1" outlineLevel="1" x14ac:dyDescent="0.2">
      <c r="A23" s="506"/>
      <c r="B23" s="506" t="s">
        <v>941</v>
      </c>
      <c r="C23" s="507"/>
      <c r="D23" s="512">
        <v>201400</v>
      </c>
      <c r="E23" s="513">
        <v>224200</v>
      </c>
      <c r="F23" s="513"/>
      <c r="G23" s="513"/>
      <c r="H23" s="510">
        <f t="shared" si="0"/>
        <v>425600</v>
      </c>
      <c r="I23" s="513">
        <v>5500</v>
      </c>
      <c r="J23" s="513">
        <v>18000</v>
      </c>
      <c r="K23" s="514">
        <v>11</v>
      </c>
      <c r="L23" s="509">
        <f t="shared" si="1"/>
        <v>23500</v>
      </c>
      <c r="M23" s="510">
        <f t="shared" si="2"/>
        <v>449100</v>
      </c>
    </row>
    <row r="24" spans="1:13" s="498" customFormat="1" ht="20.25" customHeight="1" outlineLevel="1" x14ac:dyDescent="0.2">
      <c r="A24" s="506"/>
      <c r="B24" s="506" t="s">
        <v>942</v>
      </c>
      <c r="C24" s="507" t="s">
        <v>943</v>
      </c>
      <c r="D24" s="512">
        <v>26000</v>
      </c>
      <c r="E24" s="513"/>
      <c r="F24" s="513"/>
      <c r="G24" s="513"/>
      <c r="H24" s="510">
        <f t="shared" si="0"/>
        <v>26000</v>
      </c>
      <c r="I24" s="513"/>
      <c r="J24" s="513"/>
      <c r="K24" s="514"/>
      <c r="L24" s="509">
        <f t="shared" si="1"/>
        <v>0</v>
      </c>
      <c r="M24" s="510">
        <f t="shared" si="2"/>
        <v>26000</v>
      </c>
    </row>
    <row r="25" spans="1:13" s="498" customFormat="1" ht="20.25" customHeight="1" outlineLevel="1" x14ac:dyDescent="0.2">
      <c r="A25" s="506"/>
      <c r="B25" s="506"/>
      <c r="C25" s="506" t="s">
        <v>944</v>
      </c>
      <c r="D25" s="513"/>
      <c r="E25" s="513"/>
      <c r="F25" s="513"/>
      <c r="G25" s="513"/>
      <c r="H25" s="510">
        <f>SUM(D25:G25)</f>
        <v>0</v>
      </c>
      <c r="I25" s="513">
        <v>6000</v>
      </c>
      <c r="J25" s="513"/>
      <c r="K25" s="514">
        <v>3</v>
      </c>
      <c r="L25" s="509">
        <f t="shared" si="1"/>
        <v>6000</v>
      </c>
      <c r="M25" s="510">
        <f t="shared" si="2"/>
        <v>6000</v>
      </c>
    </row>
    <row r="26" spans="1:13" s="498" customFormat="1" ht="20.25" customHeight="1" outlineLevel="1" x14ac:dyDescent="0.2">
      <c r="A26" s="506"/>
      <c r="B26" s="506" t="s">
        <v>930</v>
      </c>
      <c r="C26" s="507" t="s">
        <v>943</v>
      </c>
      <c r="D26" s="513">
        <v>1500</v>
      </c>
      <c r="E26" s="513"/>
      <c r="F26" s="513"/>
      <c r="G26" s="513"/>
      <c r="H26" s="510">
        <f t="shared" si="0"/>
        <v>1500</v>
      </c>
      <c r="I26" s="513"/>
      <c r="J26" s="513"/>
      <c r="K26" s="514"/>
      <c r="L26" s="509">
        <f t="shared" si="1"/>
        <v>0</v>
      </c>
      <c r="M26" s="510">
        <f t="shared" si="2"/>
        <v>1500</v>
      </c>
    </row>
    <row r="27" spans="1:13" s="498" customFormat="1" ht="20.25" customHeight="1" outlineLevel="1" x14ac:dyDescent="0.2">
      <c r="A27" s="506"/>
      <c r="B27" s="506"/>
      <c r="C27" s="506" t="s">
        <v>944</v>
      </c>
      <c r="D27" s="513"/>
      <c r="E27" s="513"/>
      <c r="F27" s="513"/>
      <c r="G27" s="513"/>
      <c r="H27" s="510">
        <f t="shared" si="0"/>
        <v>0</v>
      </c>
      <c r="I27" s="513">
        <v>2000</v>
      </c>
      <c r="J27" s="513"/>
      <c r="K27" s="514">
        <v>1</v>
      </c>
      <c r="L27" s="509">
        <f t="shared" si="1"/>
        <v>2000</v>
      </c>
      <c r="M27" s="510">
        <f t="shared" si="2"/>
        <v>2000</v>
      </c>
    </row>
    <row r="28" spans="1:13" s="498" customFormat="1" ht="20.25" customHeight="1" outlineLevel="1" x14ac:dyDescent="0.2">
      <c r="A28" s="506"/>
      <c r="B28" s="506" t="s">
        <v>931</v>
      </c>
      <c r="C28" s="507" t="s">
        <v>943</v>
      </c>
      <c r="D28" s="513">
        <v>2500</v>
      </c>
      <c r="E28" s="513"/>
      <c r="F28" s="513"/>
      <c r="G28" s="513"/>
      <c r="H28" s="510">
        <f t="shared" si="0"/>
        <v>2500</v>
      </c>
      <c r="J28" s="513"/>
      <c r="K28" s="514"/>
      <c r="L28" s="509">
        <f t="shared" si="1"/>
        <v>0</v>
      </c>
      <c r="M28" s="510">
        <f t="shared" si="2"/>
        <v>2500</v>
      </c>
    </row>
    <row r="29" spans="1:13" s="498" customFormat="1" ht="20.25" customHeight="1" outlineLevel="1" x14ac:dyDescent="0.2">
      <c r="A29" s="506"/>
      <c r="B29" s="506" t="s">
        <v>945</v>
      </c>
      <c r="D29" s="513">
        <v>459800</v>
      </c>
      <c r="E29" s="513"/>
      <c r="F29" s="513"/>
      <c r="G29" s="513"/>
      <c r="H29" s="510">
        <f t="shared" si="0"/>
        <v>459800</v>
      </c>
      <c r="I29" s="513"/>
      <c r="J29" s="513"/>
      <c r="K29" s="514"/>
      <c r="L29" s="509">
        <f t="shared" si="1"/>
        <v>0</v>
      </c>
      <c r="M29" s="510">
        <f t="shared" si="2"/>
        <v>459800</v>
      </c>
    </row>
    <row r="30" spans="1:13" s="498" customFormat="1" ht="20.25" customHeight="1" outlineLevel="1" x14ac:dyDescent="0.2">
      <c r="A30" s="506"/>
      <c r="B30" s="506" t="s">
        <v>946</v>
      </c>
      <c r="C30" s="506"/>
      <c r="D30" s="513">
        <v>864000</v>
      </c>
      <c r="E30" s="513"/>
      <c r="F30" s="513"/>
      <c r="G30" s="513"/>
      <c r="H30" s="510">
        <f t="shared" si="0"/>
        <v>864000</v>
      </c>
      <c r="I30" s="513"/>
      <c r="J30" s="513"/>
      <c r="K30" s="514"/>
      <c r="L30" s="509">
        <f t="shared" si="1"/>
        <v>0</v>
      </c>
      <c r="M30" s="510">
        <f t="shared" si="2"/>
        <v>864000</v>
      </c>
    </row>
    <row r="31" spans="1:13" s="498" customFormat="1" ht="20.25" customHeight="1" outlineLevel="1" x14ac:dyDescent="0.2">
      <c r="A31" s="506"/>
      <c r="B31" s="506"/>
      <c r="C31" s="506"/>
      <c r="D31" s="513"/>
      <c r="E31" s="513"/>
      <c r="F31" s="513"/>
      <c r="G31" s="513"/>
      <c r="H31" s="510">
        <f t="shared" si="0"/>
        <v>0</v>
      </c>
      <c r="I31" s="513">
        <v>46000</v>
      </c>
      <c r="J31" s="513"/>
      <c r="K31" s="514">
        <v>10</v>
      </c>
      <c r="L31" s="509">
        <f t="shared" si="1"/>
        <v>46000</v>
      </c>
      <c r="M31" s="510">
        <f t="shared" si="2"/>
        <v>46000</v>
      </c>
    </row>
    <row r="32" spans="1:13" s="497" customFormat="1" ht="20.25" customHeight="1" thickBot="1" x14ac:dyDescent="0.25">
      <c r="A32" s="515"/>
      <c r="B32" s="515"/>
      <c r="C32" s="515"/>
      <c r="D32" s="516">
        <f t="shared" ref="D32:M32" si="3">SUM(D10:D31)</f>
        <v>3350200</v>
      </c>
      <c r="E32" s="517">
        <f t="shared" si="3"/>
        <v>408500</v>
      </c>
      <c r="F32" s="516">
        <f t="shared" si="3"/>
        <v>5700</v>
      </c>
      <c r="G32" s="516">
        <f t="shared" si="3"/>
        <v>6</v>
      </c>
      <c r="H32" s="518">
        <f t="shared" si="3"/>
        <v>3764406</v>
      </c>
      <c r="I32" s="516">
        <f t="shared" si="3"/>
        <v>188300</v>
      </c>
      <c r="J32" s="517">
        <f t="shared" si="3"/>
        <v>26500</v>
      </c>
      <c r="K32" s="519">
        <f t="shared" si="3"/>
        <v>90</v>
      </c>
      <c r="L32" s="518">
        <f t="shared" si="3"/>
        <v>214800</v>
      </c>
      <c r="M32" s="518">
        <f t="shared" si="3"/>
        <v>3979206</v>
      </c>
    </row>
    <row r="33" spans="2:15" ht="15" customHeight="1" thickTop="1" x14ac:dyDescent="0.35">
      <c r="E33" s="520" t="s">
        <v>947</v>
      </c>
      <c r="F33" s="521"/>
      <c r="G33" s="498"/>
      <c r="H33" s="520"/>
      <c r="I33" s="520"/>
      <c r="J33" s="520" t="s">
        <v>948</v>
      </c>
      <c r="K33" s="522"/>
      <c r="M33" s="523"/>
      <c r="N33" s="523"/>
      <c r="O33" s="523"/>
    </row>
    <row r="34" spans="2:15" s="498" customFormat="1" ht="19.5" customHeight="1" x14ac:dyDescent="0.2">
      <c r="B34" s="497" t="s">
        <v>13</v>
      </c>
      <c r="C34" s="498" t="s">
        <v>920</v>
      </c>
      <c r="D34" s="524">
        <f>+D32+F32+I32+G32</f>
        <v>3544206</v>
      </c>
      <c r="E34" s="501"/>
      <c r="F34" s="501"/>
      <c r="G34" s="501"/>
      <c r="J34" s="501"/>
      <c r="K34" s="501"/>
      <c r="L34" s="501"/>
    </row>
    <row r="35" spans="2:15" s="498" customFormat="1" ht="19.5" customHeight="1" x14ac:dyDescent="0.2">
      <c r="C35" s="498" t="s">
        <v>921</v>
      </c>
      <c r="D35" s="524">
        <f>+E32+J32</f>
        <v>435000</v>
      </c>
      <c r="E35" s="525" t="s">
        <v>949</v>
      </c>
      <c r="F35" s="501"/>
      <c r="G35" s="501"/>
      <c r="J35" s="501"/>
      <c r="K35" s="501"/>
      <c r="L35" s="501"/>
    </row>
    <row r="36" spans="2:15" s="498" customFormat="1" ht="19.5" customHeight="1" thickBot="1" x14ac:dyDescent="0.25">
      <c r="D36" s="526">
        <f>SUM(D34:D35)</f>
        <v>3979206</v>
      </c>
      <c r="E36" s="501"/>
      <c r="F36" s="501"/>
      <c r="G36" s="501"/>
      <c r="J36" s="501"/>
      <c r="K36" s="501"/>
      <c r="L36" s="501"/>
    </row>
    <row r="37" spans="2:15" s="498" customFormat="1" ht="19.5" customHeight="1" thickTop="1" x14ac:dyDescent="0.2">
      <c r="B37" s="498" t="s">
        <v>950</v>
      </c>
      <c r="D37" s="521">
        <v>408500</v>
      </c>
      <c r="E37" s="498" t="s">
        <v>951</v>
      </c>
      <c r="F37" s="527" t="s">
        <v>947</v>
      </c>
      <c r="K37" s="524"/>
    </row>
    <row r="38" spans="2:15" s="498" customFormat="1" ht="19.5" customHeight="1" x14ac:dyDescent="0.2">
      <c r="B38" s="498" t="s">
        <v>950</v>
      </c>
      <c r="D38" s="521">
        <v>26500</v>
      </c>
      <c r="E38" s="498" t="s">
        <v>951</v>
      </c>
      <c r="F38" s="527" t="s">
        <v>948</v>
      </c>
    </row>
    <row r="39" spans="2:15" s="498" customFormat="1" ht="19.5" customHeight="1" thickBot="1" x14ac:dyDescent="0.25">
      <c r="C39" s="498" t="s">
        <v>952</v>
      </c>
      <c r="D39" s="528">
        <f>SUM(D37:D38)</f>
        <v>435000</v>
      </c>
      <c r="E39" s="498" t="s">
        <v>953</v>
      </c>
      <c r="F39" s="525"/>
    </row>
    <row r="40" spans="2:15" ht="2.25" customHeight="1" thickTop="1" x14ac:dyDescent="0.35"/>
    <row r="41" spans="2:15" ht="21" customHeight="1" x14ac:dyDescent="0.35">
      <c r="B41" s="500" t="s">
        <v>954</v>
      </c>
    </row>
  </sheetData>
  <mergeCells count="7">
    <mergeCell ref="A7:M7"/>
    <mergeCell ref="D8:E8"/>
    <mergeCell ref="F8:G8"/>
    <mergeCell ref="H8:H9"/>
    <mergeCell ref="I8:K8"/>
    <mergeCell ref="L8:L9"/>
    <mergeCell ref="M8:M9"/>
  </mergeCells>
  <pageMargins left="0.94488188976377963" right="0.19685039370078741" top="0.43307086614173229" bottom="0.15748031496062992" header="0.35433070866141736" footer="0.15748031496062992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8"/>
  <sheetViews>
    <sheetView topLeftCell="A16" workbookViewId="0">
      <selection activeCell="I37" sqref="I37"/>
    </sheetView>
  </sheetViews>
  <sheetFormatPr defaultColWidth="9" defaultRowHeight="21" x14ac:dyDescent="0.35"/>
  <cols>
    <col min="1" max="1" width="6.5" style="529" customWidth="1"/>
    <col min="2" max="2" width="8.75" style="529" customWidth="1"/>
    <col min="3" max="3" width="14.75" style="529" customWidth="1"/>
    <col min="4" max="4" width="42.75" style="529" bestFit="1" customWidth="1"/>
    <col min="5" max="5" width="19" style="529" customWidth="1"/>
    <col min="6" max="6" width="15" style="529" customWidth="1"/>
    <col min="7" max="7" width="34.125" style="529" customWidth="1"/>
    <col min="8" max="16384" width="9" style="529"/>
  </cols>
  <sheetData>
    <row r="1" spans="1:7" ht="23.25" customHeight="1" x14ac:dyDescent="0.35">
      <c r="G1" s="530" t="s">
        <v>955</v>
      </c>
    </row>
    <row r="2" spans="1:7" ht="23.25" customHeight="1" x14ac:dyDescent="0.35">
      <c r="A2" s="897" t="s">
        <v>0</v>
      </c>
      <c r="B2" s="897"/>
      <c r="C2" s="897"/>
      <c r="D2" s="897"/>
      <c r="E2" s="897"/>
      <c r="F2" s="897"/>
      <c r="G2" s="897"/>
    </row>
    <row r="3" spans="1:7" ht="23.25" customHeight="1" x14ac:dyDescent="0.35">
      <c r="A3" s="897" t="s">
        <v>956</v>
      </c>
      <c r="B3" s="897"/>
      <c r="C3" s="897"/>
      <c r="D3" s="897"/>
      <c r="E3" s="897"/>
      <c r="F3" s="897"/>
      <c r="G3" s="897"/>
    </row>
    <row r="4" spans="1:7" ht="23.25" customHeight="1" x14ac:dyDescent="0.35">
      <c r="A4" s="897" t="s">
        <v>2</v>
      </c>
      <c r="B4" s="897"/>
      <c r="C4" s="897"/>
      <c r="D4" s="897"/>
      <c r="E4" s="897"/>
      <c r="F4" s="897"/>
      <c r="G4" s="897"/>
    </row>
    <row r="5" spans="1:7" ht="23.25" customHeight="1" x14ac:dyDescent="0.35">
      <c r="A5" s="897" t="s">
        <v>957</v>
      </c>
      <c r="B5" s="897"/>
      <c r="C5" s="897"/>
      <c r="D5" s="897"/>
      <c r="E5" s="897"/>
      <c r="F5" s="897"/>
      <c r="G5" s="897"/>
    </row>
    <row r="6" spans="1:7" ht="23.25" customHeight="1" x14ac:dyDescent="0.35">
      <c r="A6" s="531"/>
      <c r="B6" s="531"/>
      <c r="C6" s="531"/>
      <c r="D6" s="531"/>
      <c r="E6" s="531"/>
    </row>
    <row r="7" spans="1:7" ht="20.25" customHeight="1" x14ac:dyDescent="0.35">
      <c r="A7" s="898" t="s">
        <v>481</v>
      </c>
      <c r="B7" s="900" t="s">
        <v>958</v>
      </c>
      <c r="C7" s="532" t="s">
        <v>959</v>
      </c>
      <c r="D7" s="900" t="s">
        <v>366</v>
      </c>
      <c r="E7" s="902" t="s">
        <v>9</v>
      </c>
      <c r="F7" s="904" t="s">
        <v>960</v>
      </c>
      <c r="G7" s="898" t="s">
        <v>961</v>
      </c>
    </row>
    <row r="8" spans="1:7" ht="20.25" customHeight="1" x14ac:dyDescent="0.35">
      <c r="A8" s="899"/>
      <c r="B8" s="901"/>
      <c r="C8" s="533" t="s">
        <v>962</v>
      </c>
      <c r="D8" s="901"/>
      <c r="E8" s="903"/>
      <c r="F8" s="905"/>
      <c r="G8" s="899"/>
    </row>
    <row r="9" spans="1:7" ht="23.25" customHeight="1" x14ac:dyDescent="0.35">
      <c r="A9" s="891" t="s">
        <v>963</v>
      </c>
      <c r="B9" s="892"/>
      <c r="C9" s="892"/>
      <c r="D9" s="893"/>
      <c r="E9" s="534"/>
      <c r="F9" s="535"/>
      <c r="G9" s="535"/>
    </row>
    <row r="10" spans="1:7" s="541" customFormat="1" ht="23.25" customHeight="1" x14ac:dyDescent="0.35">
      <c r="A10" s="536">
        <v>1</v>
      </c>
      <c r="B10" s="537" t="s">
        <v>964</v>
      </c>
      <c r="C10" s="537">
        <v>238512</v>
      </c>
      <c r="D10" s="538" t="s">
        <v>965</v>
      </c>
      <c r="E10" s="539">
        <v>1712</v>
      </c>
      <c r="F10" s="537">
        <v>238512</v>
      </c>
      <c r="G10" s="540" t="s">
        <v>966</v>
      </c>
    </row>
    <row r="11" spans="1:7" s="541" customFormat="1" ht="23.25" customHeight="1" x14ac:dyDescent="0.35">
      <c r="A11" s="542">
        <v>2</v>
      </c>
      <c r="B11" s="543" t="s">
        <v>964</v>
      </c>
      <c r="C11" s="543">
        <v>240642</v>
      </c>
      <c r="D11" s="544" t="s">
        <v>967</v>
      </c>
      <c r="E11" s="545">
        <v>27060</v>
      </c>
      <c r="F11" s="537">
        <v>240662</v>
      </c>
      <c r="G11" s="540" t="s">
        <v>966</v>
      </c>
    </row>
    <row r="12" spans="1:7" s="541" customFormat="1" ht="23.25" customHeight="1" x14ac:dyDescent="0.35">
      <c r="A12" s="542">
        <v>3</v>
      </c>
      <c r="B12" s="543" t="s">
        <v>964</v>
      </c>
      <c r="C12" s="543">
        <v>240702</v>
      </c>
      <c r="D12" s="544" t="s">
        <v>968</v>
      </c>
      <c r="E12" s="545">
        <v>107750</v>
      </c>
      <c r="F12" s="537">
        <v>241544</v>
      </c>
      <c r="G12" s="540" t="s">
        <v>966</v>
      </c>
    </row>
    <row r="13" spans="1:7" s="541" customFormat="1" ht="23.25" customHeight="1" x14ac:dyDescent="0.35">
      <c r="A13" s="542">
        <v>4</v>
      </c>
      <c r="B13" s="543" t="s">
        <v>969</v>
      </c>
      <c r="C13" s="543">
        <v>239511</v>
      </c>
      <c r="D13" s="544" t="s">
        <v>970</v>
      </c>
      <c r="E13" s="545">
        <v>7596</v>
      </c>
      <c r="F13" s="537">
        <v>239934</v>
      </c>
      <c r="G13" s="540" t="s">
        <v>966</v>
      </c>
    </row>
    <row r="14" spans="1:7" s="541" customFormat="1" ht="23.25" customHeight="1" x14ac:dyDescent="0.35">
      <c r="A14" s="542">
        <v>5</v>
      </c>
      <c r="B14" s="543" t="s">
        <v>969</v>
      </c>
      <c r="C14" s="543">
        <v>239653</v>
      </c>
      <c r="D14" s="544" t="s">
        <v>971</v>
      </c>
      <c r="E14" s="545">
        <v>49936</v>
      </c>
      <c r="F14" s="537">
        <v>239896</v>
      </c>
      <c r="G14" s="540" t="s">
        <v>966</v>
      </c>
    </row>
    <row r="15" spans="1:7" s="541" customFormat="1" ht="23.25" customHeight="1" x14ac:dyDescent="0.35">
      <c r="A15" s="542">
        <v>6</v>
      </c>
      <c r="B15" s="543" t="s">
        <v>969</v>
      </c>
      <c r="C15" s="543">
        <v>239658</v>
      </c>
      <c r="D15" s="544" t="s">
        <v>972</v>
      </c>
      <c r="E15" s="545">
        <v>25413</v>
      </c>
      <c r="F15" s="537">
        <v>240476</v>
      </c>
      <c r="G15" s="546" t="s">
        <v>973</v>
      </c>
    </row>
    <row r="16" spans="1:7" s="541" customFormat="1" ht="23.25" customHeight="1" x14ac:dyDescent="0.35">
      <c r="A16" s="542">
        <v>7</v>
      </c>
      <c r="B16" s="543" t="s">
        <v>969</v>
      </c>
      <c r="C16" s="543">
        <v>239759</v>
      </c>
      <c r="D16" s="544" t="s">
        <v>974</v>
      </c>
      <c r="E16" s="545">
        <v>14500</v>
      </c>
      <c r="F16" s="537">
        <v>240150</v>
      </c>
      <c r="G16" s="546" t="s">
        <v>973</v>
      </c>
    </row>
    <row r="17" spans="1:7" s="541" customFormat="1" ht="23.25" customHeight="1" x14ac:dyDescent="0.35">
      <c r="A17" s="542">
        <v>8</v>
      </c>
      <c r="B17" s="543" t="s">
        <v>969</v>
      </c>
      <c r="C17" s="543">
        <v>239881</v>
      </c>
      <c r="D17" s="544" t="s">
        <v>975</v>
      </c>
      <c r="E17" s="545">
        <v>17046</v>
      </c>
      <c r="F17" s="537">
        <v>240049</v>
      </c>
      <c r="G17" s="546" t="s">
        <v>973</v>
      </c>
    </row>
    <row r="18" spans="1:7" s="541" customFormat="1" ht="23.25" customHeight="1" x14ac:dyDescent="0.35">
      <c r="A18" s="542">
        <v>9</v>
      </c>
      <c r="B18" s="543" t="s">
        <v>969</v>
      </c>
      <c r="C18" s="543">
        <v>240457</v>
      </c>
      <c r="D18" s="544" t="s">
        <v>976</v>
      </c>
      <c r="E18" s="545">
        <v>25413</v>
      </c>
      <c r="F18" s="537">
        <v>241355</v>
      </c>
      <c r="G18" s="540" t="s">
        <v>966</v>
      </c>
    </row>
    <row r="19" spans="1:7" s="541" customFormat="1" ht="23.25" customHeight="1" x14ac:dyDescent="0.35">
      <c r="A19" s="542">
        <v>10</v>
      </c>
      <c r="B19" s="543" t="s">
        <v>969</v>
      </c>
      <c r="C19" s="543">
        <v>240786</v>
      </c>
      <c r="D19" s="544" t="s">
        <v>977</v>
      </c>
      <c r="E19" s="545">
        <v>197500</v>
      </c>
      <c r="F19" s="537">
        <v>241409</v>
      </c>
      <c r="G19" s="540" t="s">
        <v>966</v>
      </c>
    </row>
    <row r="20" spans="1:7" s="541" customFormat="1" ht="23.25" customHeight="1" x14ac:dyDescent="0.35">
      <c r="A20" s="542">
        <v>11</v>
      </c>
      <c r="B20" s="543" t="s">
        <v>978</v>
      </c>
      <c r="C20" s="543">
        <v>239113</v>
      </c>
      <c r="D20" s="544" t="s">
        <v>979</v>
      </c>
      <c r="E20" s="545">
        <v>9955</v>
      </c>
      <c r="F20" s="537">
        <v>239082</v>
      </c>
      <c r="G20" s="540" t="s">
        <v>966</v>
      </c>
    </row>
    <row r="21" spans="1:7" s="541" customFormat="1" ht="23.25" customHeight="1" x14ac:dyDescent="0.35">
      <c r="A21" s="542">
        <v>12</v>
      </c>
      <c r="B21" s="543" t="s">
        <v>978</v>
      </c>
      <c r="C21" s="543">
        <v>239148</v>
      </c>
      <c r="D21" s="544" t="s">
        <v>980</v>
      </c>
      <c r="E21" s="545">
        <v>10000</v>
      </c>
      <c r="F21" s="537">
        <v>239136</v>
      </c>
      <c r="G21" s="546" t="s">
        <v>973</v>
      </c>
    </row>
    <row r="22" spans="1:7" s="541" customFormat="1" ht="23.25" customHeight="1" x14ac:dyDescent="0.35">
      <c r="A22" s="542">
        <v>13</v>
      </c>
      <c r="B22" s="537" t="s">
        <v>978</v>
      </c>
      <c r="C22" s="537">
        <v>239426</v>
      </c>
      <c r="D22" s="538" t="s">
        <v>981</v>
      </c>
      <c r="E22" s="539">
        <v>963</v>
      </c>
      <c r="F22" s="537">
        <v>239508</v>
      </c>
      <c r="G22" s="540" t="s">
        <v>966</v>
      </c>
    </row>
    <row r="23" spans="1:7" s="541" customFormat="1" ht="23.25" customHeight="1" x14ac:dyDescent="0.35">
      <c r="A23" s="542">
        <v>14</v>
      </c>
      <c r="B23" s="543" t="s">
        <v>978</v>
      </c>
      <c r="C23" s="543">
        <v>239453</v>
      </c>
      <c r="D23" s="544" t="s">
        <v>982</v>
      </c>
      <c r="E23" s="545">
        <v>16825</v>
      </c>
      <c r="F23" s="537">
        <v>240264</v>
      </c>
      <c r="G23" s="546" t="s">
        <v>973</v>
      </c>
    </row>
    <row r="24" spans="1:7" s="541" customFormat="1" ht="23.25" customHeight="1" x14ac:dyDescent="0.35">
      <c r="A24" s="542">
        <v>15</v>
      </c>
      <c r="B24" s="543" t="s">
        <v>978</v>
      </c>
      <c r="C24" s="543">
        <v>239720</v>
      </c>
      <c r="D24" s="544" t="s">
        <v>981</v>
      </c>
      <c r="E24" s="545">
        <v>963</v>
      </c>
      <c r="F24" s="537">
        <v>239874</v>
      </c>
      <c r="G24" s="540" t="s">
        <v>966</v>
      </c>
    </row>
    <row r="25" spans="1:7" s="541" customFormat="1" ht="23.25" customHeight="1" x14ac:dyDescent="0.35">
      <c r="A25" s="542">
        <v>16</v>
      </c>
      <c r="B25" s="543" t="s">
        <v>978</v>
      </c>
      <c r="C25" s="543">
        <v>239720</v>
      </c>
      <c r="D25" s="544" t="s">
        <v>983</v>
      </c>
      <c r="E25" s="545">
        <v>1010</v>
      </c>
      <c r="F25" s="537">
        <v>239874</v>
      </c>
      <c r="G25" s="540" t="s">
        <v>966</v>
      </c>
    </row>
    <row r="26" spans="1:7" s="541" customFormat="1" ht="23.25" customHeight="1" x14ac:dyDescent="0.35">
      <c r="A26" s="542">
        <v>17</v>
      </c>
      <c r="B26" s="543" t="s">
        <v>978</v>
      </c>
      <c r="C26" s="543">
        <v>239771</v>
      </c>
      <c r="D26" s="544" t="s">
        <v>984</v>
      </c>
      <c r="E26" s="545">
        <v>9030</v>
      </c>
      <c r="F26" s="537">
        <v>239884</v>
      </c>
      <c r="G26" s="546" t="s">
        <v>973</v>
      </c>
    </row>
    <row r="27" spans="1:7" s="541" customFormat="1" ht="23.25" customHeight="1" x14ac:dyDescent="0.35">
      <c r="A27" s="542">
        <v>18</v>
      </c>
      <c r="B27" s="543" t="s">
        <v>978</v>
      </c>
      <c r="C27" s="543">
        <v>239847</v>
      </c>
      <c r="D27" s="544" t="s">
        <v>979</v>
      </c>
      <c r="E27" s="545">
        <v>8500</v>
      </c>
      <c r="F27" s="537">
        <v>240199</v>
      </c>
      <c r="G27" s="540" t="s">
        <v>966</v>
      </c>
    </row>
    <row r="28" spans="1:7" s="541" customFormat="1" ht="23.25" customHeight="1" x14ac:dyDescent="0.35">
      <c r="A28" s="542">
        <v>19</v>
      </c>
      <c r="B28" s="543" t="s">
        <v>978</v>
      </c>
      <c r="C28" s="543">
        <v>240053</v>
      </c>
      <c r="D28" s="544" t="s">
        <v>985</v>
      </c>
      <c r="E28" s="545">
        <v>7200</v>
      </c>
      <c r="F28" s="537">
        <v>239865</v>
      </c>
      <c r="G28" s="540" t="s">
        <v>966</v>
      </c>
    </row>
    <row r="29" spans="1:7" s="541" customFormat="1" ht="23.25" customHeight="1" x14ac:dyDescent="0.35">
      <c r="A29" s="542">
        <v>20</v>
      </c>
      <c r="B29" s="543" t="s">
        <v>978</v>
      </c>
      <c r="C29" s="543">
        <v>240053</v>
      </c>
      <c r="D29" s="544" t="s">
        <v>986</v>
      </c>
      <c r="E29" s="545">
        <v>31450</v>
      </c>
      <c r="F29" s="537">
        <v>239904</v>
      </c>
      <c r="G29" s="540" t="s">
        <v>966</v>
      </c>
    </row>
    <row r="30" spans="1:7" s="541" customFormat="1" ht="23.25" customHeight="1" x14ac:dyDescent="0.35">
      <c r="A30" s="542">
        <v>21</v>
      </c>
      <c r="B30" s="543" t="s">
        <v>978</v>
      </c>
      <c r="C30" s="543">
        <v>240053</v>
      </c>
      <c r="D30" s="544" t="s">
        <v>987</v>
      </c>
      <c r="E30" s="545">
        <v>6250</v>
      </c>
      <c r="F30" s="537">
        <v>239889</v>
      </c>
      <c r="G30" s="540" t="s">
        <v>966</v>
      </c>
    </row>
    <row r="31" spans="1:7" s="541" customFormat="1" ht="23.25" customHeight="1" x14ac:dyDescent="0.35">
      <c r="A31" s="542">
        <v>22</v>
      </c>
      <c r="B31" s="543" t="s">
        <v>978</v>
      </c>
      <c r="C31" s="543">
        <v>240053</v>
      </c>
      <c r="D31" s="544" t="s">
        <v>988</v>
      </c>
      <c r="E31" s="545">
        <v>15000</v>
      </c>
      <c r="F31" s="537">
        <v>239881</v>
      </c>
      <c r="G31" s="546" t="s">
        <v>973</v>
      </c>
    </row>
    <row r="32" spans="1:7" s="541" customFormat="1" ht="23.25" customHeight="1" x14ac:dyDescent="0.35">
      <c r="A32" s="542">
        <v>23</v>
      </c>
      <c r="B32" s="543" t="s">
        <v>978</v>
      </c>
      <c r="C32" s="543">
        <v>240053</v>
      </c>
      <c r="D32" s="544" t="s">
        <v>989</v>
      </c>
      <c r="E32" s="545">
        <v>11050</v>
      </c>
      <c r="F32" s="537">
        <v>239879</v>
      </c>
      <c r="G32" s="546" t="s">
        <v>973</v>
      </c>
    </row>
    <row r="33" spans="1:7" s="541" customFormat="1" ht="23.25" customHeight="1" x14ac:dyDescent="0.35">
      <c r="A33" s="542">
        <v>24</v>
      </c>
      <c r="B33" s="543" t="s">
        <v>978</v>
      </c>
      <c r="C33" s="543">
        <v>240274</v>
      </c>
      <c r="D33" s="544" t="s">
        <v>982</v>
      </c>
      <c r="E33" s="545">
        <v>9998</v>
      </c>
      <c r="F33" s="537">
        <v>240519</v>
      </c>
      <c r="G33" s="546" t="s">
        <v>973</v>
      </c>
    </row>
    <row r="34" spans="1:7" s="541" customFormat="1" ht="23.25" customHeight="1" x14ac:dyDescent="0.35">
      <c r="A34" s="542">
        <v>25</v>
      </c>
      <c r="B34" s="543" t="s">
        <v>978</v>
      </c>
      <c r="C34" s="543">
        <v>240274</v>
      </c>
      <c r="D34" s="544" t="s">
        <v>990</v>
      </c>
      <c r="E34" s="545">
        <v>15000</v>
      </c>
      <c r="F34" s="537">
        <v>240599</v>
      </c>
      <c r="G34" s="546" t="s">
        <v>973</v>
      </c>
    </row>
    <row r="35" spans="1:7" s="541" customFormat="1" ht="23.25" customHeight="1" x14ac:dyDescent="0.35">
      <c r="A35" s="542">
        <v>26</v>
      </c>
      <c r="B35" s="543" t="s">
        <v>978</v>
      </c>
      <c r="C35" s="543">
        <v>240324</v>
      </c>
      <c r="D35" s="544" t="s">
        <v>991</v>
      </c>
      <c r="E35" s="545">
        <v>9950</v>
      </c>
      <c r="F35" s="537">
        <v>240620</v>
      </c>
      <c r="G35" s="540" t="s">
        <v>966</v>
      </c>
    </row>
    <row r="36" spans="1:7" s="541" customFormat="1" ht="23.25" customHeight="1" x14ac:dyDescent="0.35">
      <c r="A36" s="542">
        <v>27</v>
      </c>
      <c r="B36" s="543" t="s">
        <v>978</v>
      </c>
      <c r="C36" s="543">
        <v>240470</v>
      </c>
      <c r="D36" s="544" t="s">
        <v>992</v>
      </c>
      <c r="E36" s="545">
        <v>7650</v>
      </c>
      <c r="F36" s="537">
        <v>240830</v>
      </c>
      <c r="G36" s="546" t="s">
        <v>973</v>
      </c>
    </row>
    <row r="37" spans="1:7" s="541" customFormat="1" ht="23.25" customHeight="1" x14ac:dyDescent="0.35">
      <c r="A37" s="542">
        <v>28</v>
      </c>
      <c r="B37" s="543" t="s">
        <v>978</v>
      </c>
      <c r="C37" s="543">
        <v>240927</v>
      </c>
      <c r="D37" s="544" t="s">
        <v>993</v>
      </c>
      <c r="E37" s="545">
        <v>3550</v>
      </c>
      <c r="F37" s="537">
        <v>240824</v>
      </c>
      <c r="G37" s="546" t="s">
        <v>973</v>
      </c>
    </row>
    <row r="38" spans="1:7" s="541" customFormat="1" ht="23.25" customHeight="1" x14ac:dyDescent="0.35">
      <c r="A38" s="542">
        <v>29</v>
      </c>
      <c r="B38" s="543" t="s">
        <v>978</v>
      </c>
      <c r="C38" s="543">
        <v>240927</v>
      </c>
      <c r="D38" s="544" t="s">
        <v>993</v>
      </c>
      <c r="E38" s="545">
        <v>10867</v>
      </c>
      <c r="F38" s="537">
        <v>240787</v>
      </c>
      <c r="G38" s="546" t="s">
        <v>973</v>
      </c>
    </row>
    <row r="39" spans="1:7" s="541" customFormat="1" ht="23.25" customHeight="1" x14ac:dyDescent="0.35">
      <c r="A39" s="542">
        <v>30</v>
      </c>
      <c r="B39" s="543" t="s">
        <v>978</v>
      </c>
      <c r="C39" s="543">
        <v>240932</v>
      </c>
      <c r="D39" s="544" t="s">
        <v>994</v>
      </c>
      <c r="E39" s="545">
        <v>9986</v>
      </c>
      <c r="F39" s="537">
        <v>240787</v>
      </c>
      <c r="G39" s="546" t="s">
        <v>973</v>
      </c>
    </row>
    <row r="40" spans="1:7" s="541" customFormat="1" ht="23.25" customHeight="1" x14ac:dyDescent="0.35">
      <c r="A40" s="542">
        <v>31</v>
      </c>
      <c r="B40" s="543" t="s">
        <v>978</v>
      </c>
      <c r="C40" s="543">
        <v>240932</v>
      </c>
      <c r="D40" s="544" t="s">
        <v>995</v>
      </c>
      <c r="E40" s="545">
        <v>29700</v>
      </c>
      <c r="F40" s="537">
        <v>240754</v>
      </c>
      <c r="G40" s="540" t="s">
        <v>966</v>
      </c>
    </row>
    <row r="41" spans="1:7" s="541" customFormat="1" ht="23.25" customHeight="1" x14ac:dyDescent="0.35">
      <c r="A41" s="542">
        <v>32</v>
      </c>
      <c r="B41" s="543" t="s">
        <v>978</v>
      </c>
      <c r="C41" s="543">
        <v>240932</v>
      </c>
      <c r="D41" s="544" t="s">
        <v>993</v>
      </c>
      <c r="E41" s="545">
        <v>9950</v>
      </c>
      <c r="F41" s="537">
        <v>240717</v>
      </c>
      <c r="G41" s="546" t="s">
        <v>973</v>
      </c>
    </row>
    <row r="42" spans="1:7" s="541" customFormat="1" ht="23.25" customHeight="1" x14ac:dyDescent="0.35">
      <c r="A42" s="542">
        <v>33</v>
      </c>
      <c r="B42" s="543" t="s">
        <v>978</v>
      </c>
      <c r="C42" s="543">
        <v>240932</v>
      </c>
      <c r="D42" s="544" t="s">
        <v>996</v>
      </c>
      <c r="E42" s="545">
        <v>14100</v>
      </c>
      <c r="F42" s="537">
        <v>241057</v>
      </c>
      <c r="G42" s="546" t="s">
        <v>973</v>
      </c>
    </row>
    <row r="43" spans="1:7" s="541" customFormat="1" ht="23.25" customHeight="1" x14ac:dyDescent="0.35">
      <c r="A43" s="542">
        <v>34</v>
      </c>
      <c r="B43" s="543" t="s">
        <v>978</v>
      </c>
      <c r="C43" s="543">
        <v>240944</v>
      </c>
      <c r="D43" s="544" t="s">
        <v>997</v>
      </c>
      <c r="E43" s="545">
        <v>9995</v>
      </c>
      <c r="F43" s="537">
        <v>240480</v>
      </c>
      <c r="G43" s="540" t="s">
        <v>966</v>
      </c>
    </row>
    <row r="44" spans="1:7" s="541" customFormat="1" ht="23.25" customHeight="1" x14ac:dyDescent="0.35">
      <c r="A44" s="542">
        <v>35</v>
      </c>
      <c r="B44" s="543" t="s">
        <v>978</v>
      </c>
      <c r="C44" s="543">
        <v>240944</v>
      </c>
      <c r="D44" s="544" t="s">
        <v>993</v>
      </c>
      <c r="E44" s="545">
        <v>14950</v>
      </c>
      <c r="F44" s="537">
        <v>240824</v>
      </c>
      <c r="G44" s="546" t="s">
        <v>973</v>
      </c>
    </row>
    <row r="45" spans="1:7" s="541" customFormat="1" ht="23.25" customHeight="1" x14ac:dyDescent="0.35">
      <c r="A45" s="542">
        <v>36</v>
      </c>
      <c r="B45" s="543" t="s">
        <v>978</v>
      </c>
      <c r="C45" s="543">
        <v>240951</v>
      </c>
      <c r="D45" s="544" t="s">
        <v>993</v>
      </c>
      <c r="E45" s="545">
        <v>72250</v>
      </c>
      <c r="F45" s="537">
        <v>240956</v>
      </c>
      <c r="G45" s="546" t="s">
        <v>973</v>
      </c>
    </row>
    <row r="46" spans="1:7" s="541" customFormat="1" ht="23.25" customHeight="1" x14ac:dyDescent="0.35">
      <c r="A46" s="542">
        <v>37</v>
      </c>
      <c r="B46" s="543" t="s">
        <v>978</v>
      </c>
      <c r="C46" s="543">
        <v>240995</v>
      </c>
      <c r="D46" s="544" t="s">
        <v>993</v>
      </c>
      <c r="E46" s="545">
        <v>6056</v>
      </c>
      <c r="F46" s="537">
        <v>241328</v>
      </c>
      <c r="G46" s="546" t="s">
        <v>973</v>
      </c>
    </row>
    <row r="47" spans="1:7" s="541" customFormat="1" ht="23.25" customHeight="1" x14ac:dyDescent="0.35">
      <c r="A47" s="542">
        <v>38</v>
      </c>
      <c r="B47" s="543" t="s">
        <v>978</v>
      </c>
      <c r="C47" s="543">
        <v>241009</v>
      </c>
      <c r="D47" s="544" t="s">
        <v>993</v>
      </c>
      <c r="E47" s="545">
        <v>49700</v>
      </c>
      <c r="F47" s="537">
        <v>241459</v>
      </c>
      <c r="G47" s="546" t="s">
        <v>973</v>
      </c>
    </row>
    <row r="48" spans="1:7" s="541" customFormat="1" ht="23.25" customHeight="1" x14ac:dyDescent="0.35">
      <c r="A48" s="542">
        <v>39</v>
      </c>
      <c r="B48" s="543" t="s">
        <v>978</v>
      </c>
      <c r="C48" s="543">
        <v>241059</v>
      </c>
      <c r="D48" s="544" t="s">
        <v>998</v>
      </c>
      <c r="E48" s="545">
        <v>13000</v>
      </c>
      <c r="F48" s="537">
        <v>241423</v>
      </c>
      <c r="G48" s="540" t="s">
        <v>966</v>
      </c>
    </row>
    <row r="49" spans="1:7" s="541" customFormat="1" ht="23.25" customHeight="1" x14ac:dyDescent="0.35">
      <c r="A49" s="542">
        <v>40</v>
      </c>
      <c r="B49" s="543" t="s">
        <v>999</v>
      </c>
      <c r="C49" s="543">
        <v>239251</v>
      </c>
      <c r="D49" s="544" t="s">
        <v>1000</v>
      </c>
      <c r="E49" s="545">
        <v>900</v>
      </c>
      <c r="F49" s="537">
        <v>241065</v>
      </c>
      <c r="G49" s="540" t="s">
        <v>966</v>
      </c>
    </row>
    <row r="50" spans="1:7" ht="23.25" customHeight="1" x14ac:dyDescent="0.35">
      <c r="A50" s="542">
        <v>41</v>
      </c>
      <c r="B50" s="547" t="s">
        <v>999</v>
      </c>
      <c r="C50" s="543">
        <v>239625</v>
      </c>
      <c r="D50" s="544" t="s">
        <v>1001</v>
      </c>
      <c r="E50" s="545">
        <v>9200</v>
      </c>
      <c r="F50" s="537">
        <v>239995</v>
      </c>
      <c r="G50" s="540" t="s">
        <v>966</v>
      </c>
    </row>
    <row r="51" spans="1:7" ht="23.25" customHeight="1" x14ac:dyDescent="0.35">
      <c r="A51" s="542">
        <v>42</v>
      </c>
      <c r="B51" s="547" t="s">
        <v>999</v>
      </c>
      <c r="C51" s="543">
        <v>239847</v>
      </c>
      <c r="D51" s="544" t="s">
        <v>1002</v>
      </c>
      <c r="E51" s="545">
        <v>4950</v>
      </c>
      <c r="F51" s="537">
        <v>239861</v>
      </c>
      <c r="G51" s="540" t="s">
        <v>966</v>
      </c>
    </row>
    <row r="52" spans="1:7" ht="23.25" customHeight="1" x14ac:dyDescent="0.35">
      <c r="A52" s="542">
        <v>43</v>
      </c>
      <c r="B52" s="547" t="s">
        <v>999</v>
      </c>
      <c r="C52" s="543">
        <v>240249</v>
      </c>
      <c r="D52" s="544" t="s">
        <v>1003</v>
      </c>
      <c r="E52" s="545">
        <v>7200</v>
      </c>
      <c r="F52" s="537">
        <v>240290</v>
      </c>
      <c r="G52" s="540" t="s">
        <v>966</v>
      </c>
    </row>
    <row r="53" spans="1:7" ht="23.25" customHeight="1" x14ac:dyDescent="0.35">
      <c r="A53" s="542">
        <v>44</v>
      </c>
      <c r="B53" s="547" t="s">
        <v>999</v>
      </c>
      <c r="C53" s="543">
        <v>240281</v>
      </c>
      <c r="D53" s="544" t="s">
        <v>1004</v>
      </c>
      <c r="E53" s="545">
        <v>83500</v>
      </c>
      <c r="F53" s="537">
        <v>240728</v>
      </c>
      <c r="G53" s="540" t="s">
        <v>966</v>
      </c>
    </row>
    <row r="54" spans="1:7" ht="23.25" customHeight="1" x14ac:dyDescent="0.35">
      <c r="A54" s="542">
        <v>45</v>
      </c>
      <c r="B54" s="547" t="s">
        <v>999</v>
      </c>
      <c r="C54" s="543">
        <v>240661</v>
      </c>
      <c r="D54" s="544" t="s">
        <v>1005</v>
      </c>
      <c r="E54" s="545">
        <v>3993000</v>
      </c>
      <c r="F54" s="537">
        <v>241544</v>
      </c>
      <c r="G54" s="546" t="s">
        <v>973</v>
      </c>
    </row>
    <row r="55" spans="1:7" ht="23.25" customHeight="1" x14ac:dyDescent="0.35">
      <c r="A55" s="542">
        <v>46</v>
      </c>
      <c r="B55" s="547" t="s">
        <v>999</v>
      </c>
      <c r="C55" s="543">
        <v>240906</v>
      </c>
      <c r="D55" s="544" t="s">
        <v>1006</v>
      </c>
      <c r="E55" s="545">
        <v>2500</v>
      </c>
      <c r="F55" s="537">
        <v>241439</v>
      </c>
      <c r="G55" s="540" t="s">
        <v>966</v>
      </c>
    </row>
    <row r="56" spans="1:7" ht="23.25" customHeight="1" x14ac:dyDescent="0.35">
      <c r="A56" s="542">
        <v>47</v>
      </c>
      <c r="B56" s="547" t="s">
        <v>999</v>
      </c>
      <c r="C56" s="543">
        <v>240913</v>
      </c>
      <c r="D56" s="544" t="s">
        <v>1007</v>
      </c>
      <c r="E56" s="545">
        <v>5400</v>
      </c>
      <c r="F56" s="537">
        <v>241452</v>
      </c>
      <c r="G56" s="540" t="s">
        <v>966</v>
      </c>
    </row>
    <row r="57" spans="1:7" ht="23.25" customHeight="1" x14ac:dyDescent="0.35">
      <c r="A57" s="542">
        <v>48</v>
      </c>
      <c r="B57" s="547" t="s">
        <v>999</v>
      </c>
      <c r="C57" s="543">
        <v>240954</v>
      </c>
      <c r="D57" s="544" t="s">
        <v>1008</v>
      </c>
      <c r="E57" s="545">
        <v>896</v>
      </c>
      <c r="F57" s="537">
        <v>241401</v>
      </c>
      <c r="G57" s="540" t="s">
        <v>966</v>
      </c>
    </row>
    <row r="58" spans="1:7" ht="23.25" customHeight="1" x14ac:dyDescent="0.35">
      <c r="A58" s="542">
        <v>49</v>
      </c>
      <c r="B58" s="547" t="s">
        <v>999</v>
      </c>
      <c r="C58" s="543">
        <v>240981</v>
      </c>
      <c r="D58" s="544" t="s">
        <v>1009</v>
      </c>
      <c r="E58" s="545">
        <v>739500</v>
      </c>
      <c r="F58" s="537">
        <v>241515</v>
      </c>
      <c r="G58" s="540" t="s">
        <v>966</v>
      </c>
    </row>
    <row r="59" spans="1:7" ht="23.25" customHeight="1" x14ac:dyDescent="0.35">
      <c r="A59" s="542">
        <v>50</v>
      </c>
      <c r="B59" s="547" t="s">
        <v>999</v>
      </c>
      <c r="C59" s="543">
        <v>241001</v>
      </c>
      <c r="D59" s="544" t="s">
        <v>1010</v>
      </c>
      <c r="E59" s="545">
        <v>33510.839999999997</v>
      </c>
      <c r="F59" s="537">
        <v>241575</v>
      </c>
      <c r="G59" s="540" t="s">
        <v>966</v>
      </c>
    </row>
    <row r="60" spans="1:7" ht="23.25" customHeight="1" x14ac:dyDescent="0.35">
      <c r="A60" s="542">
        <v>51</v>
      </c>
      <c r="B60" s="548" t="s">
        <v>1011</v>
      </c>
      <c r="C60" s="549">
        <v>241009</v>
      </c>
      <c r="D60" s="550" t="s">
        <v>1012</v>
      </c>
      <c r="E60" s="551">
        <v>30816</v>
      </c>
      <c r="F60" s="549">
        <v>241335</v>
      </c>
      <c r="G60" s="552" t="s">
        <v>966</v>
      </c>
    </row>
    <row r="61" spans="1:7" ht="23.25" customHeight="1" x14ac:dyDescent="0.35">
      <c r="A61" s="894" t="s">
        <v>437</v>
      </c>
      <c r="B61" s="895"/>
      <c r="C61" s="895"/>
      <c r="D61" s="896"/>
      <c r="E61" s="553">
        <f>SUM(E10:E60)</f>
        <v>5800196.8399999999</v>
      </c>
      <c r="F61" s="554"/>
      <c r="G61" s="555"/>
    </row>
    <row r="62" spans="1:7" ht="23.25" customHeight="1" x14ac:dyDescent="0.35">
      <c r="A62" s="556" t="s">
        <v>1013</v>
      </c>
      <c r="B62" s="557"/>
      <c r="C62" s="558"/>
      <c r="D62" s="559"/>
      <c r="E62" s="560"/>
      <c r="F62" s="538"/>
    </row>
    <row r="63" spans="1:7" ht="23.25" customHeight="1" x14ac:dyDescent="0.35">
      <c r="A63" s="542">
        <v>1</v>
      </c>
      <c r="B63" s="547" t="s">
        <v>425</v>
      </c>
      <c r="C63" s="543">
        <v>239658</v>
      </c>
      <c r="D63" s="544" t="s">
        <v>1014</v>
      </c>
      <c r="E63" s="545">
        <v>99082</v>
      </c>
      <c r="F63" s="543">
        <v>240412</v>
      </c>
      <c r="G63" s="547" t="s">
        <v>503</v>
      </c>
    </row>
    <row r="64" spans="1:7" ht="23.25" customHeight="1" x14ac:dyDescent="0.35">
      <c r="A64" s="542">
        <v>2</v>
      </c>
      <c r="B64" s="547" t="s">
        <v>425</v>
      </c>
      <c r="C64" s="543">
        <v>240017</v>
      </c>
      <c r="D64" s="544" t="s">
        <v>1015</v>
      </c>
      <c r="E64" s="545">
        <v>9470</v>
      </c>
      <c r="F64" s="537">
        <v>240423</v>
      </c>
      <c r="G64" s="547" t="s">
        <v>503</v>
      </c>
    </row>
    <row r="65" spans="1:7" ht="23.25" customHeight="1" x14ac:dyDescent="0.35">
      <c r="A65" s="542">
        <v>3</v>
      </c>
      <c r="B65" s="547" t="s">
        <v>425</v>
      </c>
      <c r="C65" s="543">
        <v>240176</v>
      </c>
      <c r="D65" s="544" t="s">
        <v>1016</v>
      </c>
      <c r="E65" s="545">
        <v>9800</v>
      </c>
      <c r="F65" s="537">
        <v>240950</v>
      </c>
      <c r="G65" s="547" t="s">
        <v>503</v>
      </c>
    </row>
    <row r="66" spans="1:7" ht="23.25" customHeight="1" x14ac:dyDescent="0.35">
      <c r="A66" s="542">
        <v>4</v>
      </c>
      <c r="B66" s="547" t="s">
        <v>425</v>
      </c>
      <c r="C66" s="543">
        <v>240176</v>
      </c>
      <c r="D66" s="544" t="s">
        <v>1017</v>
      </c>
      <c r="E66" s="545">
        <v>16050</v>
      </c>
      <c r="F66" s="537">
        <v>240495</v>
      </c>
      <c r="G66" s="547" t="s">
        <v>503</v>
      </c>
    </row>
    <row r="67" spans="1:7" ht="23.25" customHeight="1" x14ac:dyDescent="0.35">
      <c r="A67" s="542">
        <v>5</v>
      </c>
      <c r="B67" s="547" t="s">
        <v>425</v>
      </c>
      <c r="C67" s="543">
        <v>240268</v>
      </c>
      <c r="D67" s="544" t="s">
        <v>1018</v>
      </c>
      <c r="E67" s="545">
        <v>200855</v>
      </c>
      <c r="F67" s="537">
        <v>240969</v>
      </c>
      <c r="G67" s="547" t="s">
        <v>503</v>
      </c>
    </row>
    <row r="68" spans="1:7" ht="23.25" customHeight="1" x14ac:dyDescent="0.35">
      <c r="A68" s="542">
        <v>6</v>
      </c>
      <c r="B68" s="547" t="s">
        <v>425</v>
      </c>
      <c r="C68" s="543">
        <v>240340</v>
      </c>
      <c r="D68" s="544" t="s">
        <v>1019</v>
      </c>
      <c r="E68" s="545">
        <v>2622</v>
      </c>
      <c r="F68" s="537">
        <v>240745</v>
      </c>
      <c r="G68" s="547" t="s">
        <v>503</v>
      </c>
    </row>
    <row r="69" spans="1:7" ht="23.25" customHeight="1" x14ac:dyDescent="0.35">
      <c r="A69" s="542">
        <v>7</v>
      </c>
      <c r="B69" s="547" t="s">
        <v>425</v>
      </c>
      <c r="C69" s="543">
        <v>240689</v>
      </c>
      <c r="D69" s="544" t="s">
        <v>1020</v>
      </c>
      <c r="E69" s="545">
        <v>6500</v>
      </c>
      <c r="F69" s="537">
        <v>241125</v>
      </c>
      <c r="G69" s="547" t="s">
        <v>503</v>
      </c>
    </row>
    <row r="70" spans="1:7" ht="23.25" customHeight="1" x14ac:dyDescent="0.35">
      <c r="A70" s="542">
        <v>8</v>
      </c>
      <c r="B70" s="547" t="s">
        <v>425</v>
      </c>
      <c r="C70" s="543">
        <v>240910</v>
      </c>
      <c r="D70" s="544" t="s">
        <v>1021</v>
      </c>
      <c r="E70" s="545">
        <v>6095</v>
      </c>
      <c r="F70" s="537">
        <v>241285</v>
      </c>
      <c r="G70" s="547" t="s">
        <v>503</v>
      </c>
    </row>
    <row r="71" spans="1:7" ht="23.25" customHeight="1" x14ac:dyDescent="0.35">
      <c r="A71" s="561">
        <v>9</v>
      </c>
      <c r="B71" s="562" t="s">
        <v>425</v>
      </c>
      <c r="C71" s="563">
        <v>241004</v>
      </c>
      <c r="D71" s="564" t="s">
        <v>1022</v>
      </c>
      <c r="E71" s="565">
        <v>1070</v>
      </c>
      <c r="F71" s="549">
        <v>241335</v>
      </c>
      <c r="G71" s="548" t="s">
        <v>503</v>
      </c>
    </row>
    <row r="72" spans="1:7" ht="23.25" customHeight="1" x14ac:dyDescent="0.35">
      <c r="A72" s="894" t="s">
        <v>437</v>
      </c>
      <c r="B72" s="895"/>
      <c r="C72" s="895"/>
      <c r="D72" s="896"/>
      <c r="E72" s="553">
        <f>SUM(E63:E71)</f>
        <v>351544</v>
      </c>
      <c r="F72" s="566"/>
      <c r="G72" s="555"/>
    </row>
    <row r="73" spans="1:7" ht="23.25" customHeight="1" x14ac:dyDescent="0.35">
      <c r="A73" s="567" t="s">
        <v>1023</v>
      </c>
      <c r="B73" s="568"/>
      <c r="C73" s="569"/>
      <c r="D73" s="570"/>
      <c r="E73" s="571"/>
      <c r="F73" s="571"/>
      <c r="G73" s="572"/>
    </row>
    <row r="74" spans="1:7" ht="23.25" customHeight="1" x14ac:dyDescent="0.35">
      <c r="A74" s="536">
        <v>1</v>
      </c>
      <c r="B74" s="573" t="s">
        <v>433</v>
      </c>
      <c r="C74" s="574" t="s">
        <v>1024</v>
      </c>
      <c r="D74" s="538" t="s">
        <v>1025</v>
      </c>
      <c r="E74" s="539">
        <v>5176</v>
      </c>
      <c r="F74" s="575" t="s">
        <v>1026</v>
      </c>
      <c r="G74" s="573" t="s">
        <v>503</v>
      </c>
    </row>
    <row r="75" spans="1:7" ht="23.25" customHeight="1" x14ac:dyDescent="0.35">
      <c r="A75" s="536">
        <v>2</v>
      </c>
      <c r="B75" s="547" t="s">
        <v>433</v>
      </c>
      <c r="C75" s="576" t="s">
        <v>1024</v>
      </c>
      <c r="D75" s="544" t="s">
        <v>1027</v>
      </c>
      <c r="E75" s="545">
        <v>7945</v>
      </c>
      <c r="F75" s="577" t="s">
        <v>1026</v>
      </c>
      <c r="G75" s="547" t="s">
        <v>503</v>
      </c>
    </row>
    <row r="76" spans="1:7" ht="23.25" customHeight="1" x14ac:dyDescent="0.35">
      <c r="A76" s="536">
        <v>3</v>
      </c>
      <c r="B76" s="547" t="s">
        <v>433</v>
      </c>
      <c r="C76" s="576" t="s">
        <v>1024</v>
      </c>
      <c r="D76" s="544" t="s">
        <v>1028</v>
      </c>
      <c r="E76" s="545">
        <v>8695</v>
      </c>
      <c r="F76" s="577" t="s">
        <v>1026</v>
      </c>
      <c r="G76" s="547" t="s">
        <v>503</v>
      </c>
    </row>
    <row r="77" spans="1:7" ht="23.25" customHeight="1" x14ac:dyDescent="0.35">
      <c r="A77" s="536">
        <v>4</v>
      </c>
      <c r="B77" s="547" t="s">
        <v>433</v>
      </c>
      <c r="C77" s="576" t="s">
        <v>1024</v>
      </c>
      <c r="D77" s="544" t="s">
        <v>1029</v>
      </c>
      <c r="E77" s="545">
        <v>23525</v>
      </c>
      <c r="F77" s="577" t="s">
        <v>1026</v>
      </c>
      <c r="G77" s="547" t="s">
        <v>503</v>
      </c>
    </row>
    <row r="78" spans="1:7" ht="23.25" customHeight="1" x14ac:dyDescent="0.35">
      <c r="A78" s="536">
        <v>5</v>
      </c>
      <c r="B78" s="547" t="s">
        <v>433</v>
      </c>
      <c r="C78" s="543">
        <v>237761</v>
      </c>
      <c r="D78" s="544" t="s">
        <v>1030</v>
      </c>
      <c r="E78" s="545">
        <v>15264</v>
      </c>
      <c r="F78" s="575" t="s">
        <v>1031</v>
      </c>
      <c r="G78" s="547" t="s">
        <v>503</v>
      </c>
    </row>
    <row r="79" spans="1:7" ht="23.25" customHeight="1" x14ac:dyDescent="0.35">
      <c r="A79" s="536">
        <v>6</v>
      </c>
      <c r="B79" s="547" t="s">
        <v>433</v>
      </c>
      <c r="C79" s="543">
        <v>239358</v>
      </c>
      <c r="D79" s="544" t="s">
        <v>1032</v>
      </c>
      <c r="E79" s="545">
        <v>17295</v>
      </c>
      <c r="F79" s="577" t="s">
        <v>1033</v>
      </c>
      <c r="G79" s="547" t="s">
        <v>503</v>
      </c>
    </row>
    <row r="80" spans="1:7" ht="23.25" customHeight="1" x14ac:dyDescent="0.35">
      <c r="A80" s="536">
        <v>7</v>
      </c>
      <c r="B80" s="547" t="s">
        <v>433</v>
      </c>
      <c r="C80" s="543">
        <v>239488</v>
      </c>
      <c r="D80" s="544" t="s">
        <v>1034</v>
      </c>
      <c r="E80" s="545">
        <v>11775</v>
      </c>
      <c r="F80" s="577" t="s">
        <v>1035</v>
      </c>
      <c r="G80" s="547" t="s">
        <v>503</v>
      </c>
    </row>
    <row r="81" spans="1:7" ht="23.25" customHeight="1" x14ac:dyDescent="0.35">
      <c r="A81" s="536">
        <v>8</v>
      </c>
      <c r="B81" s="547" t="s">
        <v>433</v>
      </c>
      <c r="C81" s="543">
        <v>239249</v>
      </c>
      <c r="D81" s="544" t="s">
        <v>1036</v>
      </c>
      <c r="E81" s="545">
        <v>1295</v>
      </c>
      <c r="F81" s="577" t="s">
        <v>1033</v>
      </c>
      <c r="G81" s="547" t="s">
        <v>503</v>
      </c>
    </row>
    <row r="82" spans="1:7" ht="23.25" customHeight="1" x14ac:dyDescent="0.35">
      <c r="A82" s="536">
        <v>9</v>
      </c>
      <c r="B82" s="547" t="s">
        <v>433</v>
      </c>
      <c r="C82" s="543">
        <v>239249</v>
      </c>
      <c r="D82" s="544" t="s">
        <v>1037</v>
      </c>
      <c r="E82" s="545">
        <v>4141</v>
      </c>
      <c r="F82" s="577" t="s">
        <v>1038</v>
      </c>
      <c r="G82" s="547" t="s">
        <v>503</v>
      </c>
    </row>
    <row r="83" spans="1:7" ht="23.25" customHeight="1" x14ac:dyDescent="0.35">
      <c r="A83" s="536">
        <v>10</v>
      </c>
      <c r="B83" s="547" t="s">
        <v>433</v>
      </c>
      <c r="C83" s="543">
        <v>240597</v>
      </c>
      <c r="D83" s="544" t="s">
        <v>1039</v>
      </c>
      <c r="E83" s="545">
        <v>22250</v>
      </c>
      <c r="F83" s="577" t="s">
        <v>1040</v>
      </c>
      <c r="G83" s="547" t="s">
        <v>503</v>
      </c>
    </row>
    <row r="84" spans="1:7" ht="23.25" customHeight="1" x14ac:dyDescent="0.35">
      <c r="A84" s="536">
        <v>11</v>
      </c>
      <c r="B84" s="562" t="s">
        <v>433</v>
      </c>
      <c r="C84" s="563">
        <v>240693</v>
      </c>
      <c r="D84" s="564" t="s">
        <v>1041</v>
      </c>
      <c r="E84" s="565">
        <v>468900</v>
      </c>
      <c r="F84" s="577" t="s">
        <v>1042</v>
      </c>
      <c r="G84" s="547" t="s">
        <v>503</v>
      </c>
    </row>
    <row r="85" spans="1:7" ht="23.25" customHeight="1" x14ac:dyDescent="0.35">
      <c r="A85" s="536">
        <v>12</v>
      </c>
      <c r="B85" s="547" t="s">
        <v>433</v>
      </c>
      <c r="C85" s="543">
        <v>241011</v>
      </c>
      <c r="D85" s="544" t="s">
        <v>1043</v>
      </c>
      <c r="E85" s="545">
        <v>3210</v>
      </c>
      <c r="F85" s="578" t="s">
        <v>1044</v>
      </c>
      <c r="G85" s="548" t="s">
        <v>503</v>
      </c>
    </row>
    <row r="86" spans="1:7" ht="23.25" customHeight="1" x14ac:dyDescent="0.35">
      <c r="A86" s="894" t="s">
        <v>437</v>
      </c>
      <c r="B86" s="895"/>
      <c r="C86" s="895"/>
      <c r="D86" s="896"/>
      <c r="E86" s="553">
        <f>SUM(E74:E85)</f>
        <v>589471</v>
      </c>
      <c r="F86" s="554"/>
      <c r="G86" s="579"/>
    </row>
    <row r="87" spans="1:7" ht="23.25" customHeight="1" thickBot="1" x14ac:dyDescent="0.4">
      <c r="E87" s="580">
        <f>E86+E72+E61</f>
        <v>6741211.8399999999</v>
      </c>
    </row>
    <row r="88" spans="1:7" ht="21.75" thickTop="1" x14ac:dyDescent="0.35"/>
  </sheetData>
  <mergeCells count="14">
    <mergeCell ref="A9:D9"/>
    <mergeCell ref="A61:D61"/>
    <mergeCell ref="A72:D72"/>
    <mergeCell ref="A86:D86"/>
    <mergeCell ref="A2:G2"/>
    <mergeCell ref="A3:G3"/>
    <mergeCell ref="A4:G4"/>
    <mergeCell ref="A5:G5"/>
    <mergeCell ref="A7:A8"/>
    <mergeCell ref="B7:B8"/>
    <mergeCell ref="D7:D8"/>
    <mergeCell ref="E7:E8"/>
    <mergeCell ref="F7:F8"/>
    <mergeCell ref="G7:G8"/>
  </mergeCells>
  <pageMargins left="0.51181102362204722" right="0.23622047244094491" top="0.74803149606299213" bottom="0.43307086614173229" header="0.31496062992125984" footer="0.31496062992125984"/>
  <pageSetup paperSize="9" scale="9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filterMode="1"/>
  <dimension ref="A1:H38"/>
  <sheetViews>
    <sheetView zoomScaleNormal="100" workbookViewId="0">
      <selection activeCell="F10" sqref="F10"/>
    </sheetView>
  </sheetViews>
  <sheetFormatPr defaultColWidth="9" defaultRowHeight="21" x14ac:dyDescent="0.35"/>
  <cols>
    <col min="1" max="1" width="9.25" style="529" customWidth="1"/>
    <col min="2" max="2" width="11.75" style="529" customWidth="1"/>
    <col min="3" max="3" width="13" style="530" customWidth="1"/>
    <col min="4" max="4" width="37.5" style="529" customWidth="1"/>
    <col min="5" max="5" width="16.625" style="598" customWidth="1"/>
    <col min="6" max="6" width="19.875" style="584" customWidth="1"/>
    <col min="7" max="7" width="16.5" style="523" bestFit="1" customWidth="1"/>
    <col min="8" max="8" width="10.875" style="582" bestFit="1" customWidth="1"/>
    <col min="9" max="16384" width="9" style="529"/>
  </cols>
  <sheetData>
    <row r="1" spans="1:8" x14ac:dyDescent="0.35">
      <c r="A1" s="581" t="s">
        <v>1045</v>
      </c>
      <c r="B1" s="581"/>
      <c r="C1" s="581"/>
      <c r="D1" s="581"/>
      <c r="E1" s="581"/>
      <c r="F1" s="581" t="s">
        <v>1046</v>
      </c>
    </row>
    <row r="2" spans="1:8" ht="22.5" customHeight="1" x14ac:dyDescent="0.35">
      <c r="A2" s="897" t="s">
        <v>1047</v>
      </c>
      <c r="B2" s="897"/>
      <c r="C2" s="897"/>
      <c r="D2" s="897"/>
      <c r="E2" s="897"/>
      <c r="F2" s="897"/>
    </row>
    <row r="3" spans="1:8" ht="23.25" customHeight="1" x14ac:dyDescent="0.35">
      <c r="A3" s="897" t="s">
        <v>1048</v>
      </c>
      <c r="B3" s="897"/>
      <c r="C3" s="897"/>
      <c r="D3" s="897"/>
      <c r="E3" s="897"/>
      <c r="F3" s="897"/>
    </row>
    <row r="4" spans="1:8" x14ac:dyDescent="0.35">
      <c r="A4" s="897" t="s">
        <v>1049</v>
      </c>
      <c r="B4" s="897"/>
      <c r="C4" s="897"/>
      <c r="D4" s="897"/>
      <c r="E4" s="897"/>
      <c r="F4" s="897"/>
    </row>
    <row r="5" spans="1:8" ht="23.25" customHeight="1" x14ac:dyDescent="0.35">
      <c r="A5" s="906" t="s">
        <v>1050</v>
      </c>
      <c r="B5" s="906"/>
      <c r="C5" s="906"/>
      <c r="D5" s="906"/>
      <c r="E5" s="906"/>
      <c r="F5" s="906"/>
    </row>
    <row r="6" spans="1:8" x14ac:dyDescent="0.35">
      <c r="A6" s="583"/>
      <c r="B6" s="583"/>
      <c r="C6" s="583"/>
      <c r="D6" s="583"/>
      <c r="E6" s="583"/>
    </row>
    <row r="7" spans="1:8" s="589" customFormat="1" x14ac:dyDescent="0.2">
      <c r="A7" s="585" t="s">
        <v>4</v>
      </c>
      <c r="B7" s="585" t="s">
        <v>558</v>
      </c>
      <c r="C7" s="585" t="s">
        <v>915</v>
      </c>
      <c r="D7" s="585" t="s">
        <v>1051</v>
      </c>
      <c r="E7" s="586" t="s">
        <v>528</v>
      </c>
      <c r="F7" s="587" t="s">
        <v>500</v>
      </c>
      <c r="G7" s="521"/>
      <c r="H7" s="588"/>
    </row>
    <row r="8" spans="1:8" hidden="1" x14ac:dyDescent="0.35">
      <c r="B8" s="555"/>
      <c r="C8" s="590"/>
      <c r="D8" s="555" t="s">
        <v>1052</v>
      </c>
      <c r="E8" s="591"/>
    </row>
    <row r="9" spans="1:8" hidden="1" x14ac:dyDescent="0.35">
      <c r="B9" s="555"/>
      <c r="C9" s="590"/>
      <c r="D9" s="591" t="s">
        <v>1053</v>
      </c>
      <c r="E9" s="591"/>
    </row>
    <row r="10" spans="1:8" ht="23.25" customHeight="1" x14ac:dyDescent="0.35">
      <c r="A10" s="590">
        <v>1</v>
      </c>
      <c r="B10" s="592">
        <v>241724</v>
      </c>
      <c r="C10" s="590" t="s">
        <v>1054</v>
      </c>
      <c r="D10" s="555" t="s">
        <v>1055</v>
      </c>
      <c r="E10" s="593">
        <v>153840</v>
      </c>
      <c r="F10" s="594" t="s">
        <v>501</v>
      </c>
    </row>
    <row r="11" spans="1:8" hidden="1" x14ac:dyDescent="0.35">
      <c r="B11" s="595"/>
      <c r="C11" s="590"/>
      <c r="D11" s="555" t="s">
        <v>1056</v>
      </c>
      <c r="E11" s="596"/>
    </row>
    <row r="12" spans="1:8" hidden="1" x14ac:dyDescent="0.35">
      <c r="B12" s="595"/>
      <c r="C12" s="590"/>
      <c r="D12" s="555" t="s">
        <v>1057</v>
      </c>
      <c r="E12" s="596"/>
    </row>
    <row r="13" spans="1:8" x14ac:dyDescent="0.35">
      <c r="A13" s="590">
        <v>2</v>
      </c>
      <c r="B13" s="592">
        <v>241747</v>
      </c>
      <c r="C13" s="590" t="s">
        <v>1058</v>
      </c>
      <c r="D13" s="555" t="s">
        <v>1059</v>
      </c>
      <c r="E13" s="597">
        <v>-200</v>
      </c>
      <c r="F13" s="594" t="s">
        <v>501</v>
      </c>
    </row>
    <row r="14" spans="1:8" hidden="1" x14ac:dyDescent="0.35">
      <c r="B14" s="595"/>
      <c r="C14" s="590"/>
      <c r="D14" s="555"/>
      <c r="E14" s="591"/>
    </row>
    <row r="15" spans="1:8" hidden="1" x14ac:dyDescent="0.35">
      <c r="B15" s="555"/>
      <c r="C15" s="590"/>
      <c r="D15" s="591" t="s">
        <v>1060</v>
      </c>
      <c r="E15" s="591"/>
    </row>
    <row r="16" spans="1:8" ht="23.25" customHeight="1" x14ac:dyDescent="0.35">
      <c r="A16" s="590">
        <v>3</v>
      </c>
      <c r="B16" s="592">
        <v>22611</v>
      </c>
      <c r="C16" s="590" t="s">
        <v>1061</v>
      </c>
      <c r="D16" s="555" t="s">
        <v>1062</v>
      </c>
      <c r="E16" s="593">
        <v>1497138</v>
      </c>
      <c r="F16" s="594" t="s">
        <v>501</v>
      </c>
    </row>
    <row r="17" spans="1:8" hidden="1" x14ac:dyDescent="0.35">
      <c r="B17" s="595"/>
      <c r="C17" s="590"/>
      <c r="D17" s="555"/>
      <c r="E17" s="596"/>
    </row>
    <row r="18" spans="1:8" ht="23.25" customHeight="1" x14ac:dyDescent="0.35">
      <c r="A18" s="590">
        <v>4</v>
      </c>
      <c r="B18" s="592">
        <v>241760</v>
      </c>
      <c r="C18" s="590" t="s">
        <v>1063</v>
      </c>
      <c r="D18" s="555" t="s">
        <v>1064</v>
      </c>
      <c r="E18" s="593">
        <v>1153</v>
      </c>
      <c r="F18" s="594" t="s">
        <v>501</v>
      </c>
    </row>
    <row r="19" spans="1:8" hidden="1" x14ac:dyDescent="0.35">
      <c r="B19" s="595"/>
      <c r="C19" s="590"/>
      <c r="D19" s="555"/>
      <c r="E19" s="596"/>
    </row>
    <row r="20" spans="1:8" ht="23.25" customHeight="1" x14ac:dyDescent="0.35">
      <c r="A20" s="590">
        <v>5</v>
      </c>
      <c r="B20" s="592">
        <v>241760</v>
      </c>
      <c r="C20" s="590" t="s">
        <v>1065</v>
      </c>
      <c r="D20" s="555" t="s">
        <v>1066</v>
      </c>
      <c r="E20" s="593">
        <v>518602</v>
      </c>
      <c r="F20" s="594" t="s">
        <v>501</v>
      </c>
    </row>
    <row r="21" spans="1:8" hidden="1" x14ac:dyDescent="0.35">
      <c r="B21" s="595"/>
      <c r="C21" s="590"/>
      <c r="D21" s="555"/>
      <c r="E21" s="596"/>
    </row>
    <row r="22" spans="1:8" hidden="1" x14ac:dyDescent="0.35">
      <c r="B22" s="555"/>
      <c r="C22" s="590"/>
      <c r="D22" s="591" t="s">
        <v>1067</v>
      </c>
      <c r="E22" s="591"/>
    </row>
    <row r="23" spans="1:8" ht="23.25" customHeight="1" x14ac:dyDescent="0.35">
      <c r="A23" s="590">
        <v>6</v>
      </c>
      <c r="B23" s="592">
        <v>241736</v>
      </c>
      <c r="C23" s="590" t="s">
        <v>1068</v>
      </c>
      <c r="D23" s="555" t="s">
        <v>1069</v>
      </c>
      <c r="E23" s="593">
        <v>1599</v>
      </c>
      <c r="F23" s="594" t="s">
        <v>501</v>
      </c>
    </row>
    <row r="24" spans="1:8" hidden="1" x14ac:dyDescent="0.35">
      <c r="B24" s="595"/>
      <c r="C24" s="590"/>
      <c r="D24" s="555"/>
      <c r="E24" s="596"/>
    </row>
    <row r="25" spans="1:8" hidden="1" x14ac:dyDescent="0.35">
      <c r="A25" s="590">
        <v>7</v>
      </c>
      <c r="B25" s="595">
        <v>22605</v>
      </c>
      <c r="C25" s="590" t="s">
        <v>1070</v>
      </c>
      <c r="D25" s="555" t="s">
        <v>1071</v>
      </c>
      <c r="F25" s="599">
        <v>58992</v>
      </c>
    </row>
    <row r="26" spans="1:8" ht="23.25" customHeight="1" x14ac:dyDescent="0.35">
      <c r="A26" s="590">
        <v>7</v>
      </c>
      <c r="B26" s="592">
        <v>241760</v>
      </c>
      <c r="C26" s="590" t="s">
        <v>1072</v>
      </c>
      <c r="D26" s="555" t="s">
        <v>1073</v>
      </c>
      <c r="E26" s="593">
        <v>4193</v>
      </c>
      <c r="F26" s="594" t="s">
        <v>501</v>
      </c>
    </row>
    <row r="27" spans="1:8" hidden="1" x14ac:dyDescent="0.35">
      <c r="B27" s="595"/>
      <c r="C27" s="590"/>
      <c r="D27" s="555"/>
      <c r="E27" s="596"/>
    </row>
    <row r="28" spans="1:8" hidden="1" x14ac:dyDescent="0.35">
      <c r="B28" s="595"/>
      <c r="C28" s="590"/>
      <c r="D28" s="555"/>
      <c r="E28" s="596"/>
    </row>
    <row r="29" spans="1:8" hidden="1" x14ac:dyDescent="0.35">
      <c r="B29" s="595"/>
      <c r="C29" s="590"/>
      <c r="D29" s="555"/>
      <c r="E29" s="596"/>
    </row>
    <row r="30" spans="1:8" hidden="1" x14ac:dyDescent="0.35">
      <c r="B30" s="600"/>
      <c r="C30" s="601"/>
      <c r="D30" s="602"/>
      <c r="E30" s="603">
        <f>SUM(E8:E29)</f>
        <v>2176325</v>
      </c>
    </row>
    <row r="31" spans="1:8" s="598" customFormat="1" ht="21.75" thickBot="1" x14ac:dyDescent="0.4">
      <c r="A31" s="907" t="s">
        <v>1074</v>
      </c>
      <c r="B31" s="908"/>
      <c r="C31" s="908"/>
      <c r="D31" s="909"/>
      <c r="E31" s="604">
        <f>SUBTOTAL(9,E10:E26)</f>
        <v>2176325</v>
      </c>
      <c r="F31" s="605"/>
      <c r="G31" s="606"/>
      <c r="H31" s="607"/>
    </row>
    <row r="32" spans="1:8" ht="21.75" thickTop="1" x14ac:dyDescent="0.35"/>
    <row r="33" spans="3:5" x14ac:dyDescent="0.35">
      <c r="C33" s="598" t="s">
        <v>1075</v>
      </c>
    </row>
    <row r="34" spans="3:5" x14ac:dyDescent="0.35">
      <c r="C34" s="530">
        <v>4301020104</v>
      </c>
      <c r="D34" s="529" t="s">
        <v>1076</v>
      </c>
      <c r="E34" s="582">
        <v>2176325</v>
      </c>
    </row>
    <row r="35" spans="3:5" x14ac:dyDescent="0.35">
      <c r="C35" s="530">
        <v>4301020105</v>
      </c>
      <c r="D35" s="529" t="s">
        <v>1077</v>
      </c>
      <c r="E35" s="582">
        <v>13502320.4</v>
      </c>
    </row>
    <row r="36" spans="3:5" x14ac:dyDescent="0.35">
      <c r="C36" s="530">
        <v>4301020106</v>
      </c>
      <c r="D36" s="529" t="s">
        <v>1078</v>
      </c>
      <c r="E36" s="582">
        <v>3760362.85</v>
      </c>
    </row>
    <row r="37" spans="3:5" ht="21.75" thickBot="1" x14ac:dyDescent="0.4">
      <c r="E37" s="608">
        <f>SUBTOTAL(9,E34:E36)</f>
        <v>19439008.25</v>
      </c>
    </row>
    <row r="38" spans="3:5" ht="21.75" thickTop="1" x14ac:dyDescent="0.35"/>
  </sheetData>
  <autoFilter ref="B7:G30" xr:uid="{00000000-0009-0000-0000-000011000000}">
    <filterColumn colId="1">
      <customFilters and="1">
        <customFilter operator="notEqual" val=" "/>
      </customFilters>
    </filterColumn>
  </autoFilter>
  <mergeCells count="5">
    <mergeCell ref="A2:F2"/>
    <mergeCell ref="A3:F3"/>
    <mergeCell ref="A4:F4"/>
    <mergeCell ref="A5:F5"/>
    <mergeCell ref="A31:D31"/>
  </mergeCells>
  <printOptions horizontalCentered="1"/>
  <pageMargins left="0.39370078740157483" right="0.19685039370078741" top="0.74803149606299213" bottom="0.74803149606299213" header="0.31496062992125984" footer="0.31496062992125984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2"/>
  <sheetViews>
    <sheetView topLeftCell="A52" zoomScaleNormal="100" workbookViewId="0">
      <selection activeCell="I8" sqref="I8"/>
    </sheetView>
  </sheetViews>
  <sheetFormatPr defaultColWidth="9" defaultRowHeight="21" x14ac:dyDescent="0.35"/>
  <cols>
    <col min="1" max="1" width="5.375" style="68" customWidth="1"/>
    <col min="2" max="2" width="33.625" style="68" customWidth="1"/>
    <col min="3" max="3" width="12.125" style="340" bestFit="1" customWidth="1"/>
    <col min="4" max="4" width="14.125" style="433" bestFit="1" customWidth="1"/>
    <col min="5" max="5" width="16.125" style="68" customWidth="1"/>
    <col min="6" max="6" width="29.125" style="68" customWidth="1"/>
    <col min="7" max="16384" width="9" style="68"/>
  </cols>
  <sheetData>
    <row r="1" spans="1:6" ht="23.25" customHeight="1" x14ac:dyDescent="0.35">
      <c r="A1" s="862"/>
      <c r="B1" s="862"/>
      <c r="C1" s="862"/>
      <c r="D1" s="862"/>
      <c r="E1" s="862"/>
      <c r="F1" s="340" t="s">
        <v>1079</v>
      </c>
    </row>
    <row r="2" spans="1:6" ht="23.25" customHeight="1" x14ac:dyDescent="0.35">
      <c r="A2" s="862" t="s">
        <v>0</v>
      </c>
      <c r="B2" s="862"/>
      <c r="C2" s="862"/>
      <c r="D2" s="862"/>
      <c r="E2" s="862"/>
      <c r="F2" s="862"/>
    </row>
    <row r="3" spans="1:6" ht="23.25" customHeight="1" x14ac:dyDescent="0.35">
      <c r="A3" s="862" t="s">
        <v>1080</v>
      </c>
      <c r="B3" s="862"/>
      <c r="C3" s="862"/>
      <c r="D3" s="862"/>
      <c r="E3" s="862"/>
      <c r="F3" s="862"/>
    </row>
    <row r="4" spans="1:6" ht="23.25" customHeight="1" x14ac:dyDescent="0.35">
      <c r="A4" s="862" t="s">
        <v>1081</v>
      </c>
      <c r="B4" s="862"/>
      <c r="C4" s="862"/>
      <c r="D4" s="862"/>
      <c r="E4" s="862"/>
      <c r="F4" s="862"/>
    </row>
    <row r="5" spans="1:6" x14ac:dyDescent="0.35">
      <c r="A5" s="70"/>
      <c r="B5" s="70"/>
      <c r="C5" s="70"/>
      <c r="D5" s="70"/>
      <c r="E5" s="70"/>
    </row>
    <row r="6" spans="1:6" s="72" customFormat="1" ht="23.25" customHeight="1" x14ac:dyDescent="0.35">
      <c r="A6" s="304" t="s">
        <v>481</v>
      </c>
      <c r="B6" s="843" t="s">
        <v>1082</v>
      </c>
      <c r="C6" s="843"/>
      <c r="D6" s="435" t="s">
        <v>1083</v>
      </c>
      <c r="E6" s="304" t="s">
        <v>437</v>
      </c>
      <c r="F6" s="304" t="s">
        <v>500</v>
      </c>
    </row>
    <row r="7" spans="1:6" s="72" customFormat="1" ht="23.25" customHeight="1" x14ac:dyDescent="0.35">
      <c r="A7" s="609" t="s">
        <v>1084</v>
      </c>
      <c r="B7" s="610"/>
      <c r="C7" s="610"/>
      <c r="D7" s="611"/>
      <c r="E7" s="610"/>
      <c r="F7" s="612"/>
    </row>
    <row r="8" spans="1:6" s="72" customFormat="1" ht="23.25" customHeight="1" x14ac:dyDescent="0.35">
      <c r="A8" s="613" t="s">
        <v>1085</v>
      </c>
      <c r="B8" s="613"/>
      <c r="C8" s="614"/>
      <c r="D8" s="615"/>
      <c r="E8" s="613"/>
      <c r="F8" s="613"/>
    </row>
    <row r="9" spans="1:6" ht="23.25" customHeight="1" x14ac:dyDescent="0.35">
      <c r="A9" s="347">
        <v>1</v>
      </c>
      <c r="B9" s="348" t="s">
        <v>1086</v>
      </c>
      <c r="C9" s="347" t="s">
        <v>1087</v>
      </c>
      <c r="D9" s="351">
        <v>1310414.54</v>
      </c>
      <c r="E9" s="348"/>
      <c r="F9" s="347" t="s">
        <v>1088</v>
      </c>
    </row>
    <row r="10" spans="1:6" ht="23.25" customHeight="1" x14ac:dyDescent="0.35">
      <c r="A10" s="347">
        <v>2</v>
      </c>
      <c r="B10" s="348" t="s">
        <v>1086</v>
      </c>
      <c r="C10" s="347" t="s">
        <v>1089</v>
      </c>
      <c r="D10" s="351">
        <v>1574414.54</v>
      </c>
      <c r="E10" s="348"/>
      <c r="F10" s="347" t="s">
        <v>1088</v>
      </c>
    </row>
    <row r="11" spans="1:6" ht="23.25" customHeight="1" x14ac:dyDescent="0.35">
      <c r="A11" s="347">
        <v>3</v>
      </c>
      <c r="B11" s="348" t="s">
        <v>1086</v>
      </c>
      <c r="C11" s="347" t="s">
        <v>1090</v>
      </c>
      <c r="D11" s="351">
        <v>795624.79</v>
      </c>
      <c r="E11" s="348"/>
      <c r="F11" s="347" t="s">
        <v>1088</v>
      </c>
    </row>
    <row r="12" spans="1:6" ht="23.25" customHeight="1" thickBot="1" x14ac:dyDescent="0.4">
      <c r="A12" s="347">
        <v>4</v>
      </c>
      <c r="B12" s="348" t="s">
        <v>1086</v>
      </c>
      <c r="C12" s="347" t="s">
        <v>1091</v>
      </c>
      <c r="D12" s="351">
        <v>606414.54</v>
      </c>
      <c r="E12" s="616">
        <f>SUM(D9:D12)</f>
        <v>4286868.41</v>
      </c>
      <c r="F12" s="347" t="s">
        <v>1088</v>
      </c>
    </row>
    <row r="13" spans="1:6" s="72" customFormat="1" ht="23.25" customHeight="1" thickTop="1" x14ac:dyDescent="0.35">
      <c r="A13" s="617" t="s">
        <v>1092</v>
      </c>
      <c r="B13" s="614"/>
      <c r="C13" s="614"/>
      <c r="D13" s="615"/>
      <c r="E13" s="610"/>
      <c r="F13" s="613"/>
    </row>
    <row r="14" spans="1:6" s="72" customFormat="1" ht="23.25" customHeight="1" x14ac:dyDescent="0.35">
      <c r="A14" s="613" t="s">
        <v>1093</v>
      </c>
      <c r="B14" s="613"/>
      <c r="C14" s="614"/>
      <c r="D14" s="613"/>
      <c r="E14" s="613"/>
      <c r="F14" s="613"/>
    </row>
    <row r="15" spans="1:6" ht="23.25" customHeight="1" x14ac:dyDescent="0.35">
      <c r="A15" s="347">
        <v>5</v>
      </c>
      <c r="B15" s="348" t="s">
        <v>1094</v>
      </c>
      <c r="C15" s="347" t="s">
        <v>1095</v>
      </c>
      <c r="D15" s="351">
        <v>13200000</v>
      </c>
      <c r="E15" s="348"/>
      <c r="F15" s="347" t="s">
        <v>1088</v>
      </c>
    </row>
    <row r="16" spans="1:6" ht="23.25" customHeight="1" x14ac:dyDescent="0.35">
      <c r="A16" s="347">
        <v>6</v>
      </c>
      <c r="B16" s="348" t="s">
        <v>1094</v>
      </c>
      <c r="C16" s="347" t="s">
        <v>1087</v>
      </c>
      <c r="D16" s="351">
        <v>1728000</v>
      </c>
      <c r="E16" s="348"/>
      <c r="F16" s="347" t="s">
        <v>1088</v>
      </c>
    </row>
    <row r="17" spans="1:6" ht="23.25" customHeight="1" x14ac:dyDescent="0.35">
      <c r="A17" s="347">
        <v>7</v>
      </c>
      <c r="B17" s="348" t="s">
        <v>1094</v>
      </c>
      <c r="C17" s="347" t="s">
        <v>1096</v>
      </c>
      <c r="D17" s="351">
        <v>1404600</v>
      </c>
      <c r="E17" s="348"/>
      <c r="F17" s="347" t="s">
        <v>1088</v>
      </c>
    </row>
    <row r="18" spans="1:6" ht="23.25" customHeight="1" x14ac:dyDescent="0.35">
      <c r="A18" s="347">
        <v>8</v>
      </c>
      <c r="B18" s="348" t="s">
        <v>1094</v>
      </c>
      <c r="C18" s="347" t="s">
        <v>1097</v>
      </c>
      <c r="D18" s="351">
        <v>1632800</v>
      </c>
      <c r="E18" s="348"/>
      <c r="F18" s="347" t="s">
        <v>1088</v>
      </c>
    </row>
    <row r="19" spans="1:6" ht="23.25" customHeight="1" x14ac:dyDescent="0.35">
      <c r="A19" s="347">
        <v>9</v>
      </c>
      <c r="B19" s="348" t="s">
        <v>1094</v>
      </c>
      <c r="C19" s="347" t="s">
        <v>1098</v>
      </c>
      <c r="D19" s="351">
        <v>696000</v>
      </c>
      <c r="E19" s="348"/>
      <c r="F19" s="347" t="s">
        <v>1088</v>
      </c>
    </row>
    <row r="20" spans="1:6" ht="23.25" customHeight="1" x14ac:dyDescent="0.35">
      <c r="A20" s="347">
        <v>10</v>
      </c>
      <c r="B20" s="348" t="s">
        <v>1094</v>
      </c>
      <c r="C20" s="347" t="s">
        <v>1099</v>
      </c>
      <c r="D20" s="351">
        <v>696000</v>
      </c>
      <c r="E20" s="348"/>
      <c r="F20" s="347" t="s">
        <v>1088</v>
      </c>
    </row>
    <row r="21" spans="1:6" ht="23.25" customHeight="1" x14ac:dyDescent="0.35">
      <c r="A21" s="347">
        <v>11</v>
      </c>
      <c r="B21" s="348" t="s">
        <v>1094</v>
      </c>
      <c r="C21" s="347" t="s">
        <v>1100</v>
      </c>
      <c r="D21" s="351">
        <v>1764600</v>
      </c>
      <c r="E21" s="348"/>
      <c r="F21" s="347" t="s">
        <v>1088</v>
      </c>
    </row>
    <row r="22" spans="1:6" ht="23.25" customHeight="1" x14ac:dyDescent="0.35">
      <c r="A22" s="347">
        <v>12</v>
      </c>
      <c r="B22" s="348" t="s">
        <v>1094</v>
      </c>
      <c r="C22" s="347" t="s">
        <v>1101</v>
      </c>
      <c r="D22" s="351">
        <v>2262000</v>
      </c>
      <c r="E22" s="348"/>
      <c r="F22" s="347" t="s">
        <v>1088</v>
      </c>
    </row>
    <row r="23" spans="1:6" ht="23.25" customHeight="1" x14ac:dyDescent="0.35">
      <c r="A23" s="347">
        <v>13</v>
      </c>
      <c r="B23" s="348" t="s">
        <v>1094</v>
      </c>
      <c r="C23" s="347" t="s">
        <v>1102</v>
      </c>
      <c r="D23" s="351">
        <v>1872000</v>
      </c>
      <c r="E23" s="348"/>
      <c r="F23" s="347" t="s">
        <v>1088</v>
      </c>
    </row>
    <row r="24" spans="1:6" ht="23.25" customHeight="1" x14ac:dyDescent="0.35">
      <c r="A24" s="347">
        <v>14</v>
      </c>
      <c r="B24" s="348" t="s">
        <v>1094</v>
      </c>
      <c r="C24" s="347" t="s">
        <v>1103</v>
      </c>
      <c r="D24" s="351">
        <v>858000</v>
      </c>
      <c r="E24" s="618">
        <f>SUM(D15:D24)</f>
        <v>26114000</v>
      </c>
      <c r="F24" s="347" t="s">
        <v>1088</v>
      </c>
    </row>
    <row r="25" spans="1:6" s="72" customFormat="1" ht="23.25" customHeight="1" x14ac:dyDescent="0.35">
      <c r="A25" s="613" t="s">
        <v>1104</v>
      </c>
      <c r="B25" s="613"/>
      <c r="C25" s="614"/>
      <c r="D25" s="615"/>
      <c r="E25" s="613"/>
      <c r="F25" s="613"/>
    </row>
    <row r="26" spans="1:6" ht="23.25" customHeight="1" x14ac:dyDescent="0.35">
      <c r="A26" s="347">
        <v>15</v>
      </c>
      <c r="B26" s="348" t="s">
        <v>1105</v>
      </c>
      <c r="C26" s="347" t="s">
        <v>1095</v>
      </c>
      <c r="D26" s="351">
        <v>4242271.8</v>
      </c>
      <c r="E26" s="348"/>
      <c r="F26" s="347" t="s">
        <v>1088</v>
      </c>
    </row>
    <row r="27" spans="1:6" ht="23.25" customHeight="1" x14ac:dyDescent="0.35">
      <c r="A27" s="347">
        <v>16</v>
      </c>
      <c r="B27" s="348" t="s">
        <v>1105</v>
      </c>
      <c r="C27" s="347" t="s">
        <v>1106</v>
      </c>
      <c r="D27" s="351">
        <v>300391.8</v>
      </c>
      <c r="E27" s="348"/>
      <c r="F27" s="347" t="s">
        <v>1088</v>
      </c>
    </row>
    <row r="28" spans="1:6" ht="23.25" customHeight="1" x14ac:dyDescent="0.35">
      <c r="A28" s="347">
        <v>17</v>
      </c>
      <c r="B28" s="348" t="s">
        <v>1105</v>
      </c>
      <c r="C28" s="347" t="s">
        <v>1107</v>
      </c>
      <c r="D28" s="351">
        <v>1353271.8</v>
      </c>
      <c r="E28" s="348"/>
      <c r="F28" s="347" t="s">
        <v>1088</v>
      </c>
    </row>
    <row r="29" spans="1:6" ht="23.25" customHeight="1" x14ac:dyDescent="0.35">
      <c r="A29" s="347">
        <v>18</v>
      </c>
      <c r="B29" s="348" t="s">
        <v>1105</v>
      </c>
      <c r="C29" s="347" t="s">
        <v>1108</v>
      </c>
      <c r="D29" s="351">
        <v>1802671.8</v>
      </c>
      <c r="E29" s="348"/>
      <c r="F29" s="347" t="s">
        <v>1088</v>
      </c>
    </row>
    <row r="30" spans="1:6" ht="23.25" customHeight="1" x14ac:dyDescent="0.35">
      <c r="A30" s="347">
        <v>19</v>
      </c>
      <c r="B30" s="348" t="s">
        <v>1105</v>
      </c>
      <c r="C30" s="347" t="s">
        <v>1102</v>
      </c>
      <c r="D30" s="351">
        <v>2316271.7999999998</v>
      </c>
      <c r="E30" s="348"/>
      <c r="F30" s="347" t="s">
        <v>1088</v>
      </c>
    </row>
    <row r="31" spans="1:6" ht="23.25" customHeight="1" x14ac:dyDescent="0.35">
      <c r="A31" s="347">
        <v>20</v>
      </c>
      <c r="B31" s="348" t="s">
        <v>1105</v>
      </c>
      <c r="C31" s="347" t="s">
        <v>1103</v>
      </c>
      <c r="D31" s="351">
        <v>1289071.8</v>
      </c>
      <c r="E31" s="348"/>
      <c r="F31" s="347" t="s">
        <v>1088</v>
      </c>
    </row>
    <row r="32" spans="1:6" ht="23.25" customHeight="1" x14ac:dyDescent="0.35">
      <c r="A32" s="347">
        <v>21</v>
      </c>
      <c r="B32" s="348" t="s">
        <v>1105</v>
      </c>
      <c r="C32" s="347" t="s">
        <v>1109</v>
      </c>
      <c r="D32" s="351">
        <v>608551.80000000005</v>
      </c>
      <c r="E32" s="348"/>
      <c r="F32" s="347" t="s">
        <v>1088</v>
      </c>
    </row>
    <row r="33" spans="1:6" ht="23.25" customHeight="1" x14ac:dyDescent="0.35">
      <c r="A33" s="347">
        <v>22</v>
      </c>
      <c r="B33" s="348" t="s">
        <v>1105</v>
      </c>
      <c r="C33" s="347" t="s">
        <v>1110</v>
      </c>
      <c r="D33" s="351">
        <v>1866871.8</v>
      </c>
      <c r="E33" s="348"/>
      <c r="F33" s="347" t="s">
        <v>1088</v>
      </c>
    </row>
    <row r="34" spans="1:6" ht="23.25" customHeight="1" x14ac:dyDescent="0.35">
      <c r="A34" s="347">
        <v>23</v>
      </c>
      <c r="B34" s="348" t="s">
        <v>1105</v>
      </c>
      <c r="C34" s="347" t="s">
        <v>1111</v>
      </c>
      <c r="D34" s="351">
        <v>1802671.8</v>
      </c>
      <c r="E34" s="348"/>
      <c r="F34" s="347" t="s">
        <v>1088</v>
      </c>
    </row>
    <row r="35" spans="1:6" ht="23.25" customHeight="1" x14ac:dyDescent="0.35">
      <c r="A35" s="347">
        <v>24</v>
      </c>
      <c r="B35" s="348" t="s">
        <v>1105</v>
      </c>
      <c r="C35" s="347" t="s">
        <v>1112</v>
      </c>
      <c r="D35" s="351">
        <v>903871.8</v>
      </c>
      <c r="E35" s="618">
        <f>SUM(D26:D35)</f>
        <v>16485918.000000004</v>
      </c>
      <c r="F35" s="347" t="s">
        <v>1088</v>
      </c>
    </row>
    <row r="36" spans="1:6" s="72" customFormat="1" ht="23.25" customHeight="1" x14ac:dyDescent="0.35">
      <c r="A36" s="613" t="s">
        <v>1113</v>
      </c>
      <c r="B36" s="613"/>
      <c r="C36" s="614"/>
      <c r="D36" s="615"/>
      <c r="E36" s="613"/>
      <c r="F36" s="613"/>
    </row>
    <row r="37" spans="1:6" ht="23.25" customHeight="1" x14ac:dyDescent="0.35">
      <c r="A37" s="347">
        <v>25</v>
      </c>
      <c r="B37" s="348" t="s">
        <v>1114</v>
      </c>
      <c r="C37" s="347" t="s">
        <v>1095</v>
      </c>
      <c r="D37" s="351">
        <v>3389784.55</v>
      </c>
      <c r="E37" s="348"/>
      <c r="F37" s="347" t="s">
        <v>1088</v>
      </c>
    </row>
    <row r="38" spans="1:6" ht="23.25" customHeight="1" x14ac:dyDescent="0.35">
      <c r="A38" s="347">
        <v>26</v>
      </c>
      <c r="B38" s="348" t="s">
        <v>1115</v>
      </c>
      <c r="C38" s="347" t="s">
        <v>1108</v>
      </c>
      <c r="D38" s="351">
        <v>450424.73</v>
      </c>
      <c r="E38" s="348"/>
      <c r="F38" s="347" t="s">
        <v>1088</v>
      </c>
    </row>
    <row r="39" spans="1:6" ht="23.25" customHeight="1" x14ac:dyDescent="0.35">
      <c r="A39" s="347">
        <v>27</v>
      </c>
      <c r="B39" s="348" t="s">
        <v>1116</v>
      </c>
      <c r="C39" s="347" t="s">
        <v>1108</v>
      </c>
      <c r="D39" s="351">
        <v>224700</v>
      </c>
      <c r="E39" s="348"/>
      <c r="F39" s="347" t="s">
        <v>1088</v>
      </c>
    </row>
    <row r="40" spans="1:6" ht="23.25" customHeight="1" x14ac:dyDescent="0.35">
      <c r="A40" s="347">
        <v>28</v>
      </c>
      <c r="B40" s="348" t="s">
        <v>1114</v>
      </c>
      <c r="C40" s="347" t="s">
        <v>1098</v>
      </c>
      <c r="D40" s="351">
        <v>2272472.44</v>
      </c>
      <c r="E40" s="348"/>
      <c r="F40" s="347" t="s">
        <v>1088</v>
      </c>
    </row>
    <row r="41" spans="1:6" ht="23.25" customHeight="1" x14ac:dyDescent="0.35">
      <c r="A41" s="347">
        <v>29</v>
      </c>
      <c r="B41" s="348" t="s">
        <v>1114</v>
      </c>
      <c r="C41" s="347" t="s">
        <v>1117</v>
      </c>
      <c r="D41" s="351">
        <v>508557.3</v>
      </c>
      <c r="E41" s="618">
        <f>SUM(D37:D41)</f>
        <v>6845939.0199999996</v>
      </c>
      <c r="F41" s="347" t="s">
        <v>1088</v>
      </c>
    </row>
    <row r="42" spans="1:6" s="72" customFormat="1" ht="23.25" customHeight="1" x14ac:dyDescent="0.35">
      <c r="A42" s="619" t="s">
        <v>1118</v>
      </c>
      <c r="B42" s="613"/>
      <c r="C42" s="614"/>
      <c r="D42" s="615"/>
      <c r="E42" s="613"/>
      <c r="F42" s="613"/>
    </row>
    <row r="43" spans="1:6" ht="23.25" customHeight="1" x14ac:dyDescent="0.35">
      <c r="A43" s="347">
        <v>30</v>
      </c>
      <c r="B43" s="348" t="s">
        <v>1119</v>
      </c>
      <c r="C43" s="347" t="s">
        <v>1120</v>
      </c>
      <c r="D43" s="351">
        <v>1011339.72</v>
      </c>
      <c r="E43" s="348"/>
      <c r="F43" s="347" t="s">
        <v>1088</v>
      </c>
    </row>
    <row r="44" spans="1:6" ht="23.25" customHeight="1" x14ac:dyDescent="0.35">
      <c r="A44" s="347">
        <v>31</v>
      </c>
      <c r="B44" s="348" t="s">
        <v>1119</v>
      </c>
      <c r="C44" s="347" t="s">
        <v>1121</v>
      </c>
      <c r="D44" s="351">
        <v>957076.52</v>
      </c>
      <c r="E44" s="348"/>
      <c r="F44" s="347" t="s">
        <v>1088</v>
      </c>
    </row>
    <row r="45" spans="1:6" ht="23.25" customHeight="1" x14ac:dyDescent="0.35">
      <c r="A45" s="347">
        <v>32</v>
      </c>
      <c r="B45" s="348" t="s">
        <v>1119</v>
      </c>
      <c r="C45" s="347" t="s">
        <v>1122</v>
      </c>
      <c r="D45" s="351">
        <v>908716.08</v>
      </c>
      <c r="E45" s="618">
        <f>SUM(D43:D45)</f>
        <v>2877132.32</v>
      </c>
      <c r="F45" s="347" t="s">
        <v>1088</v>
      </c>
    </row>
    <row r="46" spans="1:6" s="72" customFormat="1" ht="23.25" customHeight="1" x14ac:dyDescent="0.35">
      <c r="A46" s="619" t="s">
        <v>1123</v>
      </c>
      <c r="B46" s="613"/>
      <c r="C46" s="614"/>
      <c r="D46" s="615"/>
      <c r="E46" s="613"/>
      <c r="F46" s="613"/>
    </row>
    <row r="47" spans="1:6" ht="23.25" customHeight="1" x14ac:dyDescent="0.35">
      <c r="A47" s="354">
        <v>33</v>
      </c>
      <c r="B47" s="355" t="s">
        <v>1124</v>
      </c>
      <c r="C47" s="354" t="s">
        <v>1125</v>
      </c>
      <c r="D47" s="359">
        <v>1107508.74</v>
      </c>
      <c r="E47" s="355"/>
      <c r="F47" s="354" t="s">
        <v>1088</v>
      </c>
    </row>
    <row r="48" spans="1:6" ht="23.25" customHeight="1" x14ac:dyDescent="0.35">
      <c r="A48" s="404">
        <v>34</v>
      </c>
      <c r="B48" s="620" t="s">
        <v>1124</v>
      </c>
      <c r="C48" s="404" t="s">
        <v>1126</v>
      </c>
      <c r="D48" s="621">
        <v>829658.33</v>
      </c>
      <c r="E48" s="620"/>
      <c r="F48" s="404" t="s">
        <v>1088</v>
      </c>
    </row>
    <row r="49" spans="1:6" ht="23.25" customHeight="1" x14ac:dyDescent="0.35">
      <c r="A49" s="347">
        <v>35</v>
      </c>
      <c r="B49" s="348" t="s">
        <v>1124</v>
      </c>
      <c r="C49" s="347" t="s">
        <v>1127</v>
      </c>
      <c r="D49" s="351">
        <v>876470.06</v>
      </c>
      <c r="E49" s="618">
        <f>SUM(D47:D49)</f>
        <v>2813637.13</v>
      </c>
      <c r="F49" s="347" t="s">
        <v>1088</v>
      </c>
    </row>
    <row r="50" spans="1:6" s="72" customFormat="1" ht="23.25" customHeight="1" x14ac:dyDescent="0.35">
      <c r="A50" s="619" t="s">
        <v>1128</v>
      </c>
      <c r="B50" s="613"/>
      <c r="C50" s="614"/>
      <c r="D50" s="615"/>
      <c r="E50" s="613"/>
      <c r="F50" s="613"/>
    </row>
    <row r="51" spans="1:6" ht="23.25" customHeight="1" x14ac:dyDescent="0.35">
      <c r="A51" s="347">
        <v>36</v>
      </c>
      <c r="B51" s="348" t="s">
        <v>1129</v>
      </c>
      <c r="C51" s="347" t="s">
        <v>1130</v>
      </c>
      <c r="D51" s="910">
        <f>2718840.08+5197.57+12000</f>
        <v>2736037.65</v>
      </c>
      <c r="E51" s="911">
        <f>SUM(D51)</f>
        <v>2736037.65</v>
      </c>
      <c r="F51" s="347" t="s">
        <v>1088</v>
      </c>
    </row>
    <row r="52" spans="1:6" ht="23.25" customHeight="1" x14ac:dyDescent="0.35">
      <c r="A52" s="347">
        <v>37</v>
      </c>
      <c r="B52" s="348" t="s">
        <v>1129</v>
      </c>
      <c r="C52" s="347" t="s">
        <v>1131</v>
      </c>
      <c r="D52" s="910"/>
      <c r="E52" s="912"/>
      <c r="F52" s="347" t="s">
        <v>1088</v>
      </c>
    </row>
    <row r="53" spans="1:6" ht="23.25" customHeight="1" x14ac:dyDescent="0.35">
      <c r="A53" s="347">
        <v>38</v>
      </c>
      <c r="B53" s="348" t="s">
        <v>1129</v>
      </c>
      <c r="C53" s="347" t="s">
        <v>1132</v>
      </c>
      <c r="D53" s="910"/>
      <c r="E53" s="912"/>
      <c r="F53" s="347" t="s">
        <v>1088</v>
      </c>
    </row>
    <row r="54" spans="1:6" ht="23.25" customHeight="1" x14ac:dyDescent="0.35">
      <c r="A54" s="347">
        <v>39</v>
      </c>
      <c r="B54" s="348" t="s">
        <v>1129</v>
      </c>
      <c r="C54" s="347" t="s">
        <v>1133</v>
      </c>
      <c r="D54" s="910"/>
      <c r="E54" s="913"/>
      <c r="F54" s="347" t="s">
        <v>1088</v>
      </c>
    </row>
    <row r="55" spans="1:6" s="72" customFormat="1" ht="23.25" customHeight="1" x14ac:dyDescent="0.35">
      <c r="A55" s="619" t="s">
        <v>1134</v>
      </c>
      <c r="B55" s="613"/>
      <c r="C55" s="614"/>
      <c r="D55" s="615"/>
      <c r="E55" s="613"/>
      <c r="F55" s="613"/>
    </row>
    <row r="56" spans="1:6" ht="23.25" customHeight="1" x14ac:dyDescent="0.35">
      <c r="A56" s="347">
        <v>40</v>
      </c>
      <c r="B56" s="348" t="s">
        <v>1135</v>
      </c>
      <c r="C56" s="347" t="s">
        <v>1136</v>
      </c>
      <c r="D56" s="351">
        <f>75970+37985+113955+75970+75970+37985+37985+37985</f>
        <v>493805</v>
      </c>
      <c r="E56" s="618">
        <f>SUM(D56)</f>
        <v>493805</v>
      </c>
      <c r="F56" s="347" t="s">
        <v>1088</v>
      </c>
    </row>
    <row r="57" spans="1:6" s="72" customFormat="1" ht="23.25" customHeight="1" x14ac:dyDescent="0.35">
      <c r="A57" s="619" t="s">
        <v>1137</v>
      </c>
      <c r="B57" s="613"/>
      <c r="C57" s="614"/>
      <c r="D57" s="615"/>
      <c r="E57" s="613"/>
      <c r="F57" s="613"/>
    </row>
    <row r="58" spans="1:6" ht="23.25" customHeight="1" x14ac:dyDescent="0.35">
      <c r="A58" s="347">
        <v>41</v>
      </c>
      <c r="B58" s="348" t="s">
        <v>1138</v>
      </c>
      <c r="C58" s="347" t="s">
        <v>1139</v>
      </c>
      <c r="D58" s="351">
        <v>779.03</v>
      </c>
      <c r="E58" s="348"/>
      <c r="F58" s="347" t="s">
        <v>1088</v>
      </c>
    </row>
    <row r="59" spans="1:6" ht="23.25" customHeight="1" x14ac:dyDescent="0.35">
      <c r="A59" s="347">
        <v>42</v>
      </c>
      <c r="B59" s="348" t="s">
        <v>1138</v>
      </c>
      <c r="C59" s="347" t="s">
        <v>1140</v>
      </c>
      <c r="D59" s="351">
        <f>1112800+7130.91</f>
        <v>1119930.9099999999</v>
      </c>
      <c r="E59" s="348"/>
      <c r="F59" s="347" t="s">
        <v>1088</v>
      </c>
    </row>
    <row r="60" spans="1:6" ht="23.25" customHeight="1" x14ac:dyDescent="0.35">
      <c r="A60" s="347">
        <v>43</v>
      </c>
      <c r="B60" s="348" t="s">
        <v>1138</v>
      </c>
      <c r="C60" s="347" t="s">
        <v>1141</v>
      </c>
      <c r="D60" s="351">
        <v>839.77</v>
      </c>
      <c r="E60" s="348"/>
      <c r="F60" s="347" t="s">
        <v>1088</v>
      </c>
    </row>
    <row r="61" spans="1:6" ht="23.25" customHeight="1" x14ac:dyDescent="0.35">
      <c r="A61" s="354">
        <v>44</v>
      </c>
      <c r="B61" s="355" t="s">
        <v>1138</v>
      </c>
      <c r="C61" s="354" t="s">
        <v>1142</v>
      </c>
      <c r="D61" s="359">
        <v>0</v>
      </c>
      <c r="E61" s="622">
        <f>SUM(D58:D61)</f>
        <v>1121549.71</v>
      </c>
      <c r="F61" s="354" t="s">
        <v>1088</v>
      </c>
    </row>
    <row r="62" spans="1:6" s="72" customFormat="1" ht="23.25" customHeight="1" x14ac:dyDescent="0.35">
      <c r="A62" s="843" t="s">
        <v>437</v>
      </c>
      <c r="B62" s="843"/>
      <c r="C62" s="843"/>
      <c r="D62" s="843"/>
      <c r="E62" s="623">
        <f>SUM(E15:E61)</f>
        <v>59488018.829999998</v>
      </c>
      <c r="F62" s="624"/>
    </row>
  </sheetData>
  <mergeCells count="8">
    <mergeCell ref="A62:D62"/>
    <mergeCell ref="A1:E1"/>
    <mergeCell ref="A2:F2"/>
    <mergeCell ref="A3:F3"/>
    <mergeCell ref="A4:F4"/>
    <mergeCell ref="B6:C6"/>
    <mergeCell ref="D51:D54"/>
    <mergeCell ref="E51:E54"/>
  </mergeCells>
  <pageMargins left="0.39370078740157483" right="0" top="0.47244094488188981" bottom="0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Normal="100" workbookViewId="0">
      <pane ySplit="6" topLeftCell="A7" activePane="bottomLeft" state="frozen"/>
      <selection activeCell="N8" sqref="N8"/>
      <selection pane="bottomLeft" activeCell="E14" sqref="E14"/>
    </sheetView>
  </sheetViews>
  <sheetFormatPr defaultColWidth="9.125" defaultRowHeight="21" x14ac:dyDescent="0.2"/>
  <cols>
    <col min="1" max="1" width="11.5" style="11" customWidth="1"/>
    <col min="2" max="2" width="7.125" style="10" bestFit="1" customWidth="1"/>
    <col min="3" max="3" width="9.75" style="11" customWidth="1"/>
    <col min="4" max="4" width="10.75" style="11" customWidth="1"/>
    <col min="5" max="5" width="24.25" style="11" customWidth="1"/>
    <col min="6" max="6" width="11.375" style="10" bestFit="1" customWidth="1"/>
    <col min="7" max="7" width="15.625" style="11" customWidth="1"/>
    <col min="8" max="8" width="11.125" style="11" bestFit="1" customWidth="1"/>
    <col min="9" max="9" width="14.125" style="11" customWidth="1"/>
    <col min="10" max="10" width="15" style="5" bestFit="1" customWidth="1"/>
    <col min="11" max="11" width="11" style="11" customWidth="1"/>
    <col min="12" max="12" width="16.875" style="11" customWidth="1"/>
    <col min="13" max="16384" width="9.125" style="11"/>
  </cols>
  <sheetData>
    <row r="1" spans="1:13" ht="23.25" customHeight="1" x14ac:dyDescent="0.2">
      <c r="J1" s="11"/>
      <c r="L1" s="13" t="s">
        <v>414</v>
      </c>
    </row>
    <row r="2" spans="1:13" s="7" customFormat="1" ht="23.25" customHeight="1" x14ac:dyDescent="0.2">
      <c r="A2" s="835" t="s">
        <v>0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</row>
    <row r="3" spans="1:13" ht="23.25" customHeight="1" x14ac:dyDescent="0.2">
      <c r="A3" s="835" t="s">
        <v>292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</row>
    <row r="4" spans="1:13" s="7" customFormat="1" ht="23.25" customHeight="1" x14ac:dyDescent="0.2">
      <c r="A4" s="835" t="s">
        <v>2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</row>
    <row r="5" spans="1:13" s="7" customFormat="1" ht="23.25" customHeight="1" x14ac:dyDescent="0.2">
      <c r="B5" s="6"/>
      <c r="D5" s="6"/>
      <c r="E5" s="6"/>
      <c r="F5" s="8"/>
      <c r="G5" s="9"/>
      <c r="H5" s="9"/>
      <c r="J5" s="1"/>
    </row>
    <row r="6" spans="1:13" s="16" customFormat="1" ht="42" x14ac:dyDescent="0.2">
      <c r="A6" s="14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293</v>
      </c>
      <c r="J6" s="15" t="s">
        <v>12</v>
      </c>
      <c r="K6" s="15" t="s">
        <v>13</v>
      </c>
      <c r="L6" s="15" t="s">
        <v>500</v>
      </c>
      <c r="M6" s="17"/>
    </row>
    <row r="7" spans="1:13" s="24" customFormat="1" ht="23.25" customHeight="1" x14ac:dyDescent="0.2">
      <c r="A7" s="18" t="s">
        <v>14</v>
      </c>
      <c r="B7" s="19">
        <v>1</v>
      </c>
      <c r="C7" s="19" t="s">
        <v>294</v>
      </c>
      <c r="D7" s="20" t="s">
        <v>66</v>
      </c>
      <c r="E7" s="21" t="s">
        <v>295</v>
      </c>
      <c r="F7" s="19" t="s">
        <v>37</v>
      </c>
      <c r="G7" s="22">
        <v>313640</v>
      </c>
      <c r="H7" s="23">
        <v>43348</v>
      </c>
      <c r="I7" s="19" t="s">
        <v>296</v>
      </c>
      <c r="J7" s="19" t="s">
        <v>49</v>
      </c>
      <c r="K7" s="21"/>
      <c r="L7" s="178" t="s">
        <v>501</v>
      </c>
    </row>
    <row r="8" spans="1:13" s="24" customFormat="1" ht="23.25" customHeight="1" x14ac:dyDescent="0.2">
      <c r="A8" s="25"/>
      <c r="B8" s="26">
        <v>2</v>
      </c>
      <c r="C8" s="26" t="s">
        <v>297</v>
      </c>
      <c r="D8" s="27" t="s">
        <v>66</v>
      </c>
      <c r="E8" s="25" t="s">
        <v>298</v>
      </c>
      <c r="F8" s="26" t="s">
        <v>37</v>
      </c>
      <c r="G8" s="28">
        <v>276450</v>
      </c>
      <c r="H8" s="29">
        <v>22538</v>
      </c>
      <c r="I8" s="26" t="s">
        <v>296</v>
      </c>
      <c r="J8" s="26" t="s">
        <v>49</v>
      </c>
      <c r="K8" s="25"/>
      <c r="L8" s="261" t="s">
        <v>501</v>
      </c>
    </row>
    <row r="9" spans="1:13" s="24" customFormat="1" ht="23.25" customHeight="1" x14ac:dyDescent="0.2">
      <c r="A9" s="25"/>
      <c r="B9" s="26">
        <v>3</v>
      </c>
      <c r="C9" s="26" t="s">
        <v>299</v>
      </c>
      <c r="D9" s="27" t="s">
        <v>66</v>
      </c>
      <c r="E9" s="25" t="s">
        <v>300</v>
      </c>
      <c r="F9" s="26" t="s">
        <v>37</v>
      </c>
      <c r="G9" s="28">
        <v>182976</v>
      </c>
      <c r="H9" s="29">
        <v>43356</v>
      </c>
      <c r="I9" s="26" t="s">
        <v>296</v>
      </c>
      <c r="J9" s="26" t="s">
        <v>49</v>
      </c>
      <c r="K9" s="25"/>
      <c r="L9" s="184" t="s">
        <v>501</v>
      </c>
    </row>
    <row r="10" spans="1:13" s="24" customFormat="1" ht="23.25" customHeight="1" x14ac:dyDescent="0.2">
      <c r="A10" s="25"/>
      <c r="B10" s="26">
        <v>4</v>
      </c>
      <c r="C10" s="26" t="s">
        <v>301</v>
      </c>
      <c r="D10" s="27" t="s">
        <v>66</v>
      </c>
      <c r="E10" s="25" t="s">
        <v>302</v>
      </c>
      <c r="F10" s="26" t="s">
        <v>37</v>
      </c>
      <c r="G10" s="28">
        <v>272000</v>
      </c>
      <c r="H10" s="29">
        <v>43351</v>
      </c>
      <c r="I10" s="26" t="s">
        <v>296</v>
      </c>
      <c r="J10" s="26" t="s">
        <v>49</v>
      </c>
      <c r="K10" s="25"/>
      <c r="L10" s="184" t="s">
        <v>501</v>
      </c>
    </row>
    <row r="11" spans="1:13" s="24" customFormat="1" ht="23.25" customHeight="1" x14ac:dyDescent="0.2">
      <c r="A11" s="30"/>
      <c r="B11" s="31">
        <v>5</v>
      </c>
      <c r="C11" s="31" t="s">
        <v>303</v>
      </c>
      <c r="D11" s="32" t="s">
        <v>66</v>
      </c>
      <c r="E11" s="30" t="s">
        <v>304</v>
      </c>
      <c r="F11" s="31" t="s">
        <v>37</v>
      </c>
      <c r="G11" s="33">
        <v>150840</v>
      </c>
      <c r="H11" s="34">
        <v>43354</v>
      </c>
      <c r="I11" s="31" t="s">
        <v>296</v>
      </c>
      <c r="J11" s="31" t="s">
        <v>49</v>
      </c>
      <c r="K11" s="30"/>
      <c r="L11" s="191" t="s">
        <v>501</v>
      </c>
    </row>
    <row r="12" spans="1:13" ht="23.25" customHeight="1" thickBot="1" x14ac:dyDescent="0.25">
      <c r="G12" s="35">
        <f>SUM(G7:G11)</f>
        <v>1195906</v>
      </c>
      <c r="J12" s="11"/>
    </row>
    <row r="13" spans="1:13" ht="23.25" customHeight="1" thickTop="1" x14ac:dyDescent="0.2">
      <c r="G13" s="5">
        <f>+[1]สรุปเกินกำหนดชำระ!G17-แนบ2!G12</f>
        <v>0</v>
      </c>
      <c r="J13" s="11"/>
    </row>
  </sheetData>
  <mergeCells count="3">
    <mergeCell ref="A2:L2"/>
    <mergeCell ref="A3:L3"/>
    <mergeCell ref="A4:L4"/>
  </mergeCells>
  <pageMargins left="0.47244094488188981" right="0.15748031496062992" top="0.94488188976377963" bottom="0.7480314960629921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4"/>
  <sheetViews>
    <sheetView zoomScaleNormal="100" zoomScaleSheetLayoutView="90" workbookViewId="0">
      <selection activeCell="O10" sqref="O10"/>
    </sheetView>
  </sheetViews>
  <sheetFormatPr defaultRowHeight="21" x14ac:dyDescent="0.35"/>
  <cols>
    <col min="1" max="1" width="11.625" style="529" customWidth="1"/>
    <col min="2" max="2" width="11.75" style="529" customWidth="1"/>
    <col min="3" max="3" width="9.875" style="529" bestFit="1" customWidth="1"/>
    <col min="4" max="4" width="12" style="529" customWidth="1"/>
    <col min="5" max="5" width="11.75" style="529" customWidth="1"/>
    <col min="6" max="6" width="6.5" style="529" bestFit="1" customWidth="1"/>
    <col min="7" max="7" width="3.25" style="529" customWidth="1"/>
    <col min="8" max="8" width="13.875" style="529" customWidth="1"/>
    <col min="9" max="9" width="11.875" style="529" customWidth="1"/>
    <col min="10" max="10" width="30.125" style="529" hidden="1" customWidth="1"/>
    <col min="11" max="11" width="9.75" style="529" customWidth="1"/>
    <col min="12" max="12" width="20.125" style="529" customWidth="1"/>
    <col min="13" max="16384" width="9" style="529"/>
  </cols>
  <sheetData>
    <row r="1" spans="1:12" s="500" customFormat="1" ht="23.25" customHeight="1" x14ac:dyDescent="0.35">
      <c r="K1" s="914" t="s">
        <v>1143</v>
      </c>
      <c r="L1" s="914"/>
    </row>
    <row r="2" spans="1:12" s="500" customFormat="1" ht="23.25" customHeight="1" x14ac:dyDescent="0.35">
      <c r="A2" s="915" t="s">
        <v>0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</row>
    <row r="3" spans="1:12" s="500" customFormat="1" ht="23.25" customHeight="1" x14ac:dyDescent="0.35">
      <c r="A3" s="915" t="s">
        <v>1144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</row>
    <row r="4" spans="1:12" s="500" customFormat="1" ht="23.25" customHeight="1" x14ac:dyDescent="0.35">
      <c r="A4" s="915" t="s">
        <v>1145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915"/>
    </row>
    <row r="5" spans="1:12" s="500" customFormat="1" ht="23.25" customHeight="1" x14ac:dyDescent="0.35"/>
    <row r="6" spans="1:12" s="500" customFormat="1" ht="23.25" customHeight="1" x14ac:dyDescent="0.35">
      <c r="A6" s="625" t="s">
        <v>1146</v>
      </c>
      <c r="B6" s="625" t="s">
        <v>1147</v>
      </c>
      <c r="C6" s="625" t="s">
        <v>1148</v>
      </c>
      <c r="D6" s="625" t="s">
        <v>911</v>
      </c>
      <c r="E6" s="625" t="s">
        <v>3</v>
      </c>
      <c r="F6" s="625" t="s">
        <v>371</v>
      </c>
      <c r="G6" s="625" t="s">
        <v>348</v>
      </c>
      <c r="H6" s="625" t="s">
        <v>9</v>
      </c>
      <c r="I6" s="625" t="s">
        <v>344</v>
      </c>
      <c r="J6" s="625" t="s">
        <v>1149</v>
      </c>
      <c r="K6" s="625" t="s">
        <v>1150</v>
      </c>
      <c r="L6" s="625" t="s">
        <v>500</v>
      </c>
    </row>
    <row r="7" spans="1:12" s="500" customFormat="1" ht="23.25" customHeight="1" x14ac:dyDescent="0.35">
      <c r="A7" s="626">
        <v>43075</v>
      </c>
      <c r="B7" s="627">
        <v>1000027126</v>
      </c>
      <c r="C7" s="627">
        <v>6126000</v>
      </c>
      <c r="D7" s="627">
        <v>2500701476</v>
      </c>
      <c r="E7" s="627">
        <v>2500700434</v>
      </c>
      <c r="F7" s="627" t="s">
        <v>1151</v>
      </c>
      <c r="G7" s="627">
        <v>50</v>
      </c>
      <c r="H7" s="628">
        <v>7200</v>
      </c>
      <c r="I7" s="627" t="s">
        <v>1152</v>
      </c>
      <c r="J7" s="627" t="s">
        <v>1153</v>
      </c>
      <c r="K7" s="627">
        <v>658</v>
      </c>
      <c r="L7" s="627" t="s">
        <v>503</v>
      </c>
    </row>
    <row r="8" spans="1:12" s="500" customFormat="1" ht="23.25" customHeight="1" x14ac:dyDescent="0.35">
      <c r="A8" s="629">
        <v>43130</v>
      </c>
      <c r="B8" s="630">
        <v>1000032451</v>
      </c>
      <c r="C8" s="630">
        <v>6126000</v>
      </c>
      <c r="D8" s="630">
        <v>2500701476</v>
      </c>
      <c r="E8" s="630">
        <v>2500700434</v>
      </c>
      <c r="F8" s="630" t="s">
        <v>1151</v>
      </c>
      <c r="G8" s="630">
        <v>50</v>
      </c>
      <c r="H8" s="631">
        <v>360</v>
      </c>
      <c r="I8" s="630" t="s">
        <v>1154</v>
      </c>
      <c r="J8" s="630" t="s">
        <v>1155</v>
      </c>
      <c r="K8" s="630">
        <v>658</v>
      </c>
      <c r="L8" s="627" t="s">
        <v>503</v>
      </c>
    </row>
    <row r="9" spans="1:12" s="500" customFormat="1" ht="23.25" customHeight="1" x14ac:dyDescent="0.35">
      <c r="A9" s="629">
        <v>43119</v>
      </c>
      <c r="B9" s="630">
        <v>1000037346</v>
      </c>
      <c r="C9" s="630">
        <v>6126000</v>
      </c>
      <c r="D9" s="630">
        <v>2500701476</v>
      </c>
      <c r="E9" s="630">
        <v>2500700434</v>
      </c>
      <c r="F9" s="630" t="s">
        <v>1151</v>
      </c>
      <c r="G9" s="630">
        <v>50</v>
      </c>
      <c r="H9" s="631">
        <v>228000</v>
      </c>
      <c r="I9" s="630" t="s">
        <v>1156</v>
      </c>
      <c r="J9" s="630" t="s">
        <v>1157</v>
      </c>
      <c r="K9" s="630">
        <v>658</v>
      </c>
      <c r="L9" s="627" t="s">
        <v>503</v>
      </c>
    </row>
    <row r="10" spans="1:12" s="500" customFormat="1" ht="23.25" customHeight="1" x14ac:dyDescent="0.35">
      <c r="A10" s="629">
        <v>43146</v>
      </c>
      <c r="B10" s="630">
        <v>1000038199</v>
      </c>
      <c r="C10" s="630">
        <v>6126000</v>
      </c>
      <c r="D10" s="630">
        <v>2500701476</v>
      </c>
      <c r="E10" s="630">
        <v>2500700434</v>
      </c>
      <c r="F10" s="630" t="s">
        <v>1151</v>
      </c>
      <c r="G10" s="630">
        <v>50</v>
      </c>
      <c r="H10" s="631">
        <v>189900</v>
      </c>
      <c r="I10" s="630" t="s">
        <v>1158</v>
      </c>
      <c r="J10" s="630" t="s">
        <v>1159</v>
      </c>
      <c r="K10" s="630">
        <v>658</v>
      </c>
      <c r="L10" s="627" t="s">
        <v>503</v>
      </c>
    </row>
    <row r="11" spans="1:12" s="500" customFormat="1" ht="23.25" customHeight="1" x14ac:dyDescent="0.35">
      <c r="A11" s="629">
        <v>43144</v>
      </c>
      <c r="B11" s="630">
        <v>1000045138</v>
      </c>
      <c r="C11" s="630">
        <v>6126000</v>
      </c>
      <c r="D11" s="630">
        <v>2500701476</v>
      </c>
      <c r="E11" s="630">
        <v>2500700434</v>
      </c>
      <c r="F11" s="630" t="s">
        <v>1151</v>
      </c>
      <c r="G11" s="630">
        <v>50</v>
      </c>
      <c r="H11" s="631">
        <v>19800</v>
      </c>
      <c r="I11" s="630" t="s">
        <v>1160</v>
      </c>
      <c r="J11" s="630" t="s">
        <v>1161</v>
      </c>
      <c r="K11" s="630">
        <v>658</v>
      </c>
      <c r="L11" s="627" t="s">
        <v>503</v>
      </c>
    </row>
    <row r="12" spans="1:12" s="500" customFormat="1" ht="23.25" customHeight="1" x14ac:dyDescent="0.35">
      <c r="A12" s="629">
        <v>43161</v>
      </c>
      <c r="B12" s="630">
        <v>1000046977</v>
      </c>
      <c r="C12" s="630">
        <v>6126000</v>
      </c>
      <c r="D12" s="630">
        <v>2500701476</v>
      </c>
      <c r="E12" s="630">
        <v>2500700434</v>
      </c>
      <c r="F12" s="630" t="s">
        <v>1151</v>
      </c>
      <c r="G12" s="630">
        <v>50</v>
      </c>
      <c r="H12" s="631">
        <v>360</v>
      </c>
      <c r="I12" s="630" t="s">
        <v>1162</v>
      </c>
      <c r="J12" s="630" t="s">
        <v>1163</v>
      </c>
      <c r="K12" s="630">
        <v>658</v>
      </c>
      <c r="L12" s="627" t="s">
        <v>503</v>
      </c>
    </row>
    <row r="13" spans="1:12" s="500" customFormat="1" ht="23.25" customHeight="1" x14ac:dyDescent="0.35">
      <c r="A13" s="629">
        <v>43188</v>
      </c>
      <c r="B13" s="630">
        <v>1000054280</v>
      </c>
      <c r="C13" s="630">
        <v>6126000</v>
      </c>
      <c r="D13" s="630">
        <v>2500701476</v>
      </c>
      <c r="E13" s="630">
        <v>2500700434</v>
      </c>
      <c r="F13" s="630" t="s">
        <v>1151</v>
      </c>
      <c r="G13" s="630">
        <v>50</v>
      </c>
      <c r="H13" s="631">
        <v>1080</v>
      </c>
      <c r="I13" s="630" t="s">
        <v>1164</v>
      </c>
      <c r="J13" s="630" t="s">
        <v>1165</v>
      </c>
      <c r="K13" s="630">
        <v>658</v>
      </c>
      <c r="L13" s="627" t="s">
        <v>503</v>
      </c>
    </row>
    <row r="14" spans="1:12" s="500" customFormat="1" ht="23.25" customHeight="1" x14ac:dyDescent="0.35">
      <c r="A14" s="629">
        <v>43200</v>
      </c>
      <c r="B14" s="630">
        <v>1000042688</v>
      </c>
      <c r="C14" s="630">
        <v>6126000</v>
      </c>
      <c r="D14" s="630">
        <v>2500701476</v>
      </c>
      <c r="E14" s="630">
        <v>2500700434</v>
      </c>
      <c r="F14" s="630" t="s">
        <v>1151</v>
      </c>
      <c r="G14" s="630">
        <v>50</v>
      </c>
      <c r="H14" s="631">
        <v>200100</v>
      </c>
      <c r="I14" s="630" t="s">
        <v>1166</v>
      </c>
      <c r="J14" s="630" t="s">
        <v>1167</v>
      </c>
      <c r="K14" s="630">
        <v>658</v>
      </c>
      <c r="L14" s="627" t="s">
        <v>503</v>
      </c>
    </row>
    <row r="15" spans="1:12" s="500" customFormat="1" ht="23.25" customHeight="1" x14ac:dyDescent="0.35">
      <c r="A15" s="629">
        <v>43222</v>
      </c>
      <c r="B15" s="630">
        <v>1000067076</v>
      </c>
      <c r="C15" s="630">
        <v>6126000</v>
      </c>
      <c r="D15" s="630">
        <v>2500701476</v>
      </c>
      <c r="E15" s="630">
        <v>2500700434</v>
      </c>
      <c r="F15" s="630" t="s">
        <v>1151</v>
      </c>
      <c r="G15" s="630">
        <v>50</v>
      </c>
      <c r="H15" s="631">
        <v>2115</v>
      </c>
      <c r="I15" s="630" t="s">
        <v>1168</v>
      </c>
      <c r="J15" s="630" t="s">
        <v>1169</v>
      </c>
      <c r="K15" s="630">
        <v>658</v>
      </c>
      <c r="L15" s="627" t="s">
        <v>503</v>
      </c>
    </row>
    <row r="16" spans="1:12" s="500" customFormat="1" ht="23.25" customHeight="1" x14ac:dyDescent="0.35">
      <c r="A16" s="629">
        <v>43252</v>
      </c>
      <c r="B16" s="630">
        <v>1000012065</v>
      </c>
      <c r="C16" s="630">
        <v>6126000</v>
      </c>
      <c r="D16" s="630">
        <v>2500701476</v>
      </c>
      <c r="E16" s="630">
        <v>2500700434</v>
      </c>
      <c r="F16" s="630" t="s">
        <v>1151</v>
      </c>
      <c r="G16" s="630">
        <v>50</v>
      </c>
      <c r="H16" s="631">
        <v>360</v>
      </c>
      <c r="I16" s="630" t="s">
        <v>1170</v>
      </c>
      <c r="J16" s="630" t="s">
        <v>1171</v>
      </c>
      <c r="K16" s="630">
        <v>658</v>
      </c>
      <c r="L16" s="627" t="s">
        <v>503</v>
      </c>
    </row>
    <row r="17" spans="1:12" s="500" customFormat="1" ht="23.25" customHeight="1" x14ac:dyDescent="0.35">
      <c r="A17" s="629">
        <v>43252</v>
      </c>
      <c r="B17" s="630">
        <v>1000077432</v>
      </c>
      <c r="C17" s="630">
        <v>6126000</v>
      </c>
      <c r="D17" s="630">
        <v>2500701476</v>
      </c>
      <c r="E17" s="630">
        <v>2500700434</v>
      </c>
      <c r="F17" s="630" t="s">
        <v>1151</v>
      </c>
      <c r="G17" s="630">
        <v>50</v>
      </c>
      <c r="H17" s="631">
        <v>195300</v>
      </c>
      <c r="I17" s="630" t="s">
        <v>1172</v>
      </c>
      <c r="J17" s="630" t="s">
        <v>1173</v>
      </c>
      <c r="K17" s="630">
        <v>658</v>
      </c>
      <c r="L17" s="627" t="s">
        <v>503</v>
      </c>
    </row>
    <row r="18" spans="1:12" s="500" customFormat="1" ht="23.25" customHeight="1" x14ac:dyDescent="0.35">
      <c r="A18" s="629">
        <v>43283</v>
      </c>
      <c r="B18" s="630">
        <v>1000084248</v>
      </c>
      <c r="C18" s="630">
        <v>6126000</v>
      </c>
      <c r="D18" s="630">
        <v>2500701476</v>
      </c>
      <c r="E18" s="630">
        <v>2500700434</v>
      </c>
      <c r="F18" s="630" t="s">
        <v>1151</v>
      </c>
      <c r="G18" s="630">
        <v>50</v>
      </c>
      <c r="H18" s="631">
        <v>2250</v>
      </c>
      <c r="I18" s="630" t="s">
        <v>1174</v>
      </c>
      <c r="J18" s="630" t="s">
        <v>1175</v>
      </c>
      <c r="K18" s="630">
        <v>658</v>
      </c>
      <c r="L18" s="627" t="s">
        <v>503</v>
      </c>
    </row>
    <row r="19" spans="1:12" s="500" customFormat="1" ht="23.25" customHeight="1" x14ac:dyDescent="0.35">
      <c r="A19" s="629">
        <v>43328</v>
      </c>
      <c r="B19" s="630">
        <v>1000003391</v>
      </c>
      <c r="C19" s="630">
        <v>6126000</v>
      </c>
      <c r="D19" s="630">
        <v>2500701476</v>
      </c>
      <c r="E19" s="630">
        <v>2500700434</v>
      </c>
      <c r="F19" s="630" t="s">
        <v>1151</v>
      </c>
      <c r="G19" s="630">
        <v>50</v>
      </c>
      <c r="H19" s="631">
        <v>196500</v>
      </c>
      <c r="I19" s="630" t="s">
        <v>1176</v>
      </c>
      <c r="J19" s="630" t="s">
        <v>1177</v>
      </c>
      <c r="K19" s="630">
        <v>658</v>
      </c>
      <c r="L19" s="627" t="s">
        <v>503</v>
      </c>
    </row>
    <row r="20" spans="1:12" s="500" customFormat="1" ht="23.25" customHeight="1" x14ac:dyDescent="0.35">
      <c r="A20" s="629">
        <v>43341</v>
      </c>
      <c r="B20" s="630">
        <v>1000101432</v>
      </c>
      <c r="C20" s="630">
        <v>6126000</v>
      </c>
      <c r="D20" s="630">
        <v>2500701476</v>
      </c>
      <c r="E20" s="630">
        <v>2500700434</v>
      </c>
      <c r="F20" s="630" t="s">
        <v>1151</v>
      </c>
      <c r="G20" s="630">
        <v>50</v>
      </c>
      <c r="H20" s="631">
        <v>1800</v>
      </c>
      <c r="I20" s="630" t="s">
        <v>1178</v>
      </c>
      <c r="J20" s="630" t="s">
        <v>1179</v>
      </c>
      <c r="K20" s="630">
        <v>658</v>
      </c>
      <c r="L20" s="627" t="s">
        <v>503</v>
      </c>
    </row>
    <row r="21" spans="1:12" s="500" customFormat="1" ht="23.25" customHeight="1" x14ac:dyDescent="0.35">
      <c r="A21" s="629">
        <v>43360</v>
      </c>
      <c r="B21" s="630">
        <v>1000097776</v>
      </c>
      <c r="C21" s="630">
        <v>6126000</v>
      </c>
      <c r="D21" s="630">
        <v>2500701476</v>
      </c>
      <c r="E21" s="630">
        <v>2500700434</v>
      </c>
      <c r="F21" s="630" t="s">
        <v>1151</v>
      </c>
      <c r="G21" s="630">
        <v>50</v>
      </c>
      <c r="H21" s="631">
        <v>265200</v>
      </c>
      <c r="I21" s="630" t="s">
        <v>1180</v>
      </c>
      <c r="J21" s="630" t="s">
        <v>1181</v>
      </c>
      <c r="K21" s="630">
        <v>658</v>
      </c>
      <c r="L21" s="627" t="s">
        <v>503</v>
      </c>
    </row>
    <row r="22" spans="1:12" s="500" customFormat="1" ht="23.25" customHeight="1" x14ac:dyDescent="0.35">
      <c r="A22" s="632">
        <v>43371</v>
      </c>
      <c r="B22" s="633">
        <v>1000111825</v>
      </c>
      <c r="C22" s="633">
        <v>6126000</v>
      </c>
      <c r="D22" s="633">
        <v>2500701476</v>
      </c>
      <c r="E22" s="633">
        <v>2500700434</v>
      </c>
      <c r="F22" s="633" t="s">
        <v>1151</v>
      </c>
      <c r="G22" s="633">
        <v>50</v>
      </c>
      <c r="H22" s="634">
        <v>2520</v>
      </c>
      <c r="I22" s="633" t="s">
        <v>1182</v>
      </c>
      <c r="J22" s="633" t="s">
        <v>1183</v>
      </c>
      <c r="K22" s="633">
        <v>658</v>
      </c>
      <c r="L22" s="627" t="s">
        <v>503</v>
      </c>
    </row>
    <row r="23" spans="1:12" s="500" customFormat="1" ht="23.25" customHeight="1" thickBot="1" x14ac:dyDescent="0.4">
      <c r="A23" s="916" t="s">
        <v>437</v>
      </c>
      <c r="B23" s="917"/>
      <c r="C23" s="917"/>
      <c r="D23" s="917"/>
      <c r="E23" s="917"/>
      <c r="F23" s="917"/>
      <c r="G23" s="918"/>
      <c r="H23" s="635">
        <f>SUM(H7:H22)</f>
        <v>1312845</v>
      </c>
      <c r="I23" s="916"/>
      <c r="J23" s="917"/>
      <c r="K23" s="918"/>
      <c r="L23" s="636"/>
    </row>
    <row r="24" spans="1:12" ht="21.75" thickTop="1" x14ac:dyDescent="0.35"/>
  </sheetData>
  <mergeCells count="6">
    <mergeCell ref="K1:L1"/>
    <mergeCell ref="A2:L2"/>
    <mergeCell ref="A3:L3"/>
    <mergeCell ref="A4:L4"/>
    <mergeCell ref="A23:G23"/>
    <mergeCell ref="I23:K23"/>
  </mergeCells>
  <pageMargins left="0.39370078740157483" right="0" top="0.47244094488188981" bottom="0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3"/>
  <sheetViews>
    <sheetView zoomScaleNormal="100" zoomScaleSheetLayoutView="80" workbookViewId="0">
      <selection activeCell="J7" sqref="J7"/>
    </sheetView>
  </sheetViews>
  <sheetFormatPr defaultColWidth="17" defaultRowHeight="21" x14ac:dyDescent="0.35"/>
  <cols>
    <col min="1" max="1" width="10.375" style="669" bestFit="1" customWidth="1"/>
    <col min="2" max="2" width="10.875" style="669" bestFit="1" customWidth="1"/>
    <col min="3" max="3" width="10.75" style="669" bestFit="1" customWidth="1"/>
    <col min="4" max="4" width="10.875" style="669" bestFit="1" customWidth="1"/>
    <col min="5" max="5" width="11.5" style="669" bestFit="1" customWidth="1"/>
    <col min="6" max="6" width="7.125" style="669" bestFit="1" customWidth="1"/>
    <col min="7" max="7" width="3.25" style="669" bestFit="1" customWidth="1"/>
    <col min="8" max="8" width="16.375" style="669" bestFit="1" customWidth="1"/>
    <col min="9" max="9" width="15" style="672" bestFit="1" customWidth="1"/>
    <col min="10" max="10" width="61.5" style="669" customWidth="1"/>
    <col min="11" max="11" width="19.875" style="673" customWidth="1"/>
    <col min="12" max="12" width="14.625" style="673" bestFit="1" customWidth="1"/>
    <col min="13" max="13" width="5.625" style="671" customWidth="1"/>
    <col min="14" max="14" width="6.125" style="671" customWidth="1"/>
    <col min="15" max="15" width="12.25" style="670" bestFit="1" customWidth="1"/>
    <col min="16" max="16" width="11.75" style="670" bestFit="1" customWidth="1"/>
    <col min="17" max="17" width="64.875" style="670" customWidth="1"/>
    <col min="18" max="18" width="60" style="670" bestFit="1" customWidth="1"/>
    <col min="19" max="19" width="17.125" style="671" bestFit="1" customWidth="1"/>
    <col min="20" max="20" width="61.375" style="669" customWidth="1"/>
    <col min="21" max="23" width="17" style="669"/>
    <col min="24" max="24" width="68.625" style="669" customWidth="1"/>
    <col min="25" max="16384" width="17" style="669"/>
  </cols>
  <sheetData>
    <row r="1" spans="1:19" s="500" customFormat="1" x14ac:dyDescent="0.35">
      <c r="K1" s="637" t="s">
        <v>1184</v>
      </c>
    </row>
    <row r="2" spans="1:19" s="500" customFormat="1" x14ac:dyDescent="0.35">
      <c r="A2" s="915" t="s">
        <v>0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638"/>
      <c r="M2" s="638"/>
      <c r="N2" s="638"/>
    </row>
    <row r="3" spans="1:19" s="500" customFormat="1" x14ac:dyDescent="0.35">
      <c r="A3" s="915" t="s">
        <v>1144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638"/>
      <c r="M3" s="638"/>
      <c r="N3" s="638"/>
    </row>
    <row r="4" spans="1:19" s="500" customFormat="1" x14ac:dyDescent="0.35">
      <c r="A4" s="915" t="s">
        <v>1185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638"/>
      <c r="M4" s="638"/>
      <c r="N4" s="638"/>
    </row>
    <row r="6" spans="1:19" s="646" customFormat="1" x14ac:dyDescent="0.35">
      <c r="A6" s="639" t="s">
        <v>1146</v>
      </c>
      <c r="B6" s="640" t="s">
        <v>1147</v>
      </c>
      <c r="C6" s="641" t="s">
        <v>1148</v>
      </c>
      <c r="D6" s="640" t="s">
        <v>911</v>
      </c>
      <c r="E6" s="642" t="s">
        <v>3</v>
      </c>
      <c r="F6" s="639" t="s">
        <v>371</v>
      </c>
      <c r="G6" s="640" t="s">
        <v>348</v>
      </c>
      <c r="H6" s="643" t="s">
        <v>9</v>
      </c>
      <c r="I6" s="644" t="s">
        <v>344</v>
      </c>
      <c r="J6" s="639" t="s">
        <v>356</v>
      </c>
      <c r="K6" s="645" t="s">
        <v>500</v>
      </c>
    </row>
    <row r="7" spans="1:19" s="654" customFormat="1" ht="153" customHeight="1" x14ac:dyDescent="0.2">
      <c r="A7" s="647">
        <v>43159</v>
      </c>
      <c r="B7" s="648">
        <v>100008575</v>
      </c>
      <c r="C7" s="649">
        <v>6119400</v>
      </c>
      <c r="D7" s="648">
        <v>2500700434</v>
      </c>
      <c r="E7" s="648">
        <v>2500700434</v>
      </c>
      <c r="F7" s="650" t="s">
        <v>1186</v>
      </c>
      <c r="G7" s="648">
        <v>50</v>
      </c>
      <c r="H7" s="651">
        <v>773994608</v>
      </c>
      <c r="I7" s="650" t="s">
        <v>1187</v>
      </c>
      <c r="J7" s="652" t="s">
        <v>1188</v>
      </c>
      <c r="K7" s="653" t="s">
        <v>503</v>
      </c>
    </row>
    <row r="8" spans="1:19" s="659" customFormat="1" ht="58.5" customHeight="1" x14ac:dyDescent="0.2">
      <c r="A8" s="647">
        <v>43306</v>
      </c>
      <c r="B8" s="655">
        <v>100075763</v>
      </c>
      <c r="C8" s="656">
        <v>6119400</v>
      </c>
      <c r="D8" s="655">
        <v>2500700434</v>
      </c>
      <c r="E8" s="655">
        <v>2500700434</v>
      </c>
      <c r="F8" s="657" t="s">
        <v>1189</v>
      </c>
      <c r="G8" s="655">
        <v>40</v>
      </c>
      <c r="H8" s="658">
        <v>-28800</v>
      </c>
      <c r="I8" s="657" t="s">
        <v>1190</v>
      </c>
      <c r="J8" s="652" t="s">
        <v>1191</v>
      </c>
      <c r="K8" s="653" t="s">
        <v>503</v>
      </c>
    </row>
    <row r="9" spans="1:19" s="659" customFormat="1" ht="153.75" customHeight="1" x14ac:dyDescent="0.2">
      <c r="A9" s="660">
        <v>43315</v>
      </c>
      <c r="B9" s="661">
        <v>100105781</v>
      </c>
      <c r="C9" s="662">
        <v>6119400</v>
      </c>
      <c r="D9" s="661">
        <v>2500700434</v>
      </c>
      <c r="E9" s="661">
        <v>2500700434</v>
      </c>
      <c r="F9" s="663" t="s">
        <v>1186</v>
      </c>
      <c r="G9" s="661">
        <v>50</v>
      </c>
      <c r="H9" s="664">
        <v>42342817</v>
      </c>
      <c r="I9" s="663" t="s">
        <v>1192</v>
      </c>
      <c r="J9" s="665" t="s">
        <v>1193</v>
      </c>
      <c r="K9" s="666" t="s">
        <v>503</v>
      </c>
    </row>
    <row r="10" spans="1:19" ht="21.75" thickBot="1" x14ac:dyDescent="0.4">
      <c r="A10" s="919" t="s">
        <v>437</v>
      </c>
      <c r="B10" s="920"/>
      <c r="C10" s="920"/>
      <c r="D10" s="920"/>
      <c r="E10" s="920"/>
      <c r="F10" s="920"/>
      <c r="G10" s="920"/>
      <c r="H10" s="667">
        <f>SUM(H7:H9)</f>
        <v>816308625</v>
      </c>
      <c r="I10" s="921"/>
      <c r="J10" s="922"/>
      <c r="K10" s="668"/>
      <c r="L10" s="669"/>
      <c r="M10" s="669"/>
      <c r="N10" s="670"/>
      <c r="Q10" s="671"/>
      <c r="R10" s="669"/>
      <c r="S10" s="669"/>
    </row>
    <row r="11" spans="1:19" ht="21.75" thickTop="1" x14ac:dyDescent="0.35">
      <c r="H11" s="672"/>
      <c r="I11" s="669"/>
      <c r="J11" s="673"/>
      <c r="L11" s="671"/>
      <c r="N11" s="670"/>
      <c r="R11" s="671"/>
      <c r="S11" s="669"/>
    </row>
    <row r="12" spans="1:19" x14ac:dyDescent="0.35">
      <c r="A12" s="674"/>
    </row>
    <row r="13" spans="1:19" x14ac:dyDescent="0.35">
      <c r="A13" s="674"/>
    </row>
  </sheetData>
  <mergeCells count="5">
    <mergeCell ref="A2:K2"/>
    <mergeCell ref="A3:K3"/>
    <mergeCell ref="A4:K4"/>
    <mergeCell ref="A10:G10"/>
    <mergeCell ref="I10:J10"/>
  </mergeCells>
  <printOptions horizontalCentered="1"/>
  <pageMargins left="0.39370078740157483" right="0" top="0.59055118110236227" bottom="0" header="0.31496062992125984" footer="0.31496062992125984"/>
  <pageSetup paperSize="9" scale="75" fitToHeight="0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9"/>
  <sheetViews>
    <sheetView topLeftCell="C10" zoomScaleNormal="100" workbookViewId="0">
      <selection activeCell="Q6" sqref="Q6"/>
    </sheetView>
  </sheetViews>
  <sheetFormatPr defaultColWidth="9.125" defaultRowHeight="15" x14ac:dyDescent="0.2"/>
  <cols>
    <col min="1" max="1" width="41.875" style="715" customWidth="1"/>
    <col min="2" max="2" width="13.875" style="715" customWidth="1"/>
    <col min="3" max="3" width="13.5" style="715" customWidth="1"/>
    <col min="4" max="4" width="14.5" style="715" customWidth="1"/>
    <col min="5" max="5" width="3.375" style="721" customWidth="1"/>
    <col min="6" max="6" width="13.25" style="715" customWidth="1"/>
    <col min="7" max="7" width="12.25" style="715" customWidth="1"/>
    <col min="8" max="8" width="13.125" style="715" customWidth="1"/>
    <col min="9" max="9" width="3.375" style="721" customWidth="1"/>
    <col min="10" max="10" width="13.875" style="715" customWidth="1"/>
    <col min="11" max="11" width="11.25" style="715" customWidth="1"/>
    <col min="12" max="12" width="14.875" style="715" customWidth="1"/>
    <col min="13" max="13" width="3.375" style="722" customWidth="1"/>
    <col min="14" max="14" width="17" style="715" customWidth="1"/>
    <col min="15" max="15" width="8.75" style="723" customWidth="1"/>
    <col min="16" max="16384" width="9.125" style="715"/>
  </cols>
  <sheetData>
    <row r="1" spans="1:15" s="676" customFormat="1" ht="21" x14ac:dyDescent="0.35">
      <c r="A1" s="500"/>
      <c r="B1" s="500"/>
      <c r="C1" s="500"/>
      <c r="D1" s="500"/>
      <c r="E1" s="637"/>
      <c r="F1" s="500"/>
      <c r="G1" s="500"/>
      <c r="H1" s="500"/>
      <c r="I1" s="675"/>
      <c r="K1" s="500"/>
      <c r="L1" s="500"/>
      <c r="M1" s="511"/>
      <c r="N1" s="637" t="s">
        <v>1194</v>
      </c>
    </row>
    <row r="2" spans="1:15" s="676" customFormat="1" ht="21" x14ac:dyDescent="0.35">
      <c r="A2" s="915" t="s">
        <v>0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915"/>
      <c r="O2" s="915"/>
    </row>
    <row r="3" spans="1:15" s="676" customFormat="1" ht="21" x14ac:dyDescent="0.35">
      <c r="A3" s="915" t="s">
        <v>1195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</row>
    <row r="4" spans="1:15" s="676" customFormat="1" ht="21" x14ac:dyDescent="0.35">
      <c r="A4" s="915" t="s">
        <v>1196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15"/>
    </row>
    <row r="5" spans="1:15" s="670" customFormat="1" ht="21" x14ac:dyDescent="0.35">
      <c r="A5" s="677"/>
      <c r="E5" s="678"/>
      <c r="I5" s="678"/>
      <c r="M5" s="679"/>
      <c r="O5" s="680"/>
    </row>
    <row r="6" spans="1:15" s="677" customFormat="1" ht="24" customHeight="1" x14ac:dyDescent="0.35">
      <c r="A6" s="923" t="s">
        <v>1197</v>
      </c>
      <c r="B6" s="926" t="s">
        <v>1198</v>
      </c>
      <c r="C6" s="926"/>
      <c r="D6" s="926"/>
      <c r="E6" s="926"/>
      <c r="F6" s="926"/>
      <c r="G6" s="926"/>
      <c r="H6" s="926"/>
      <c r="I6" s="926"/>
      <c r="J6" s="926"/>
      <c r="K6" s="926"/>
      <c r="L6" s="926"/>
      <c r="M6" s="681"/>
      <c r="N6" s="927" t="s">
        <v>437</v>
      </c>
      <c r="O6" s="682"/>
    </row>
    <row r="7" spans="1:15" s="677" customFormat="1" ht="24" customHeight="1" x14ac:dyDescent="0.35">
      <c r="A7" s="924"/>
      <c r="B7" s="926" t="s">
        <v>1199</v>
      </c>
      <c r="C7" s="926"/>
      <c r="D7" s="926"/>
      <c r="E7" s="926"/>
      <c r="F7" s="926"/>
      <c r="G7" s="926"/>
      <c r="H7" s="926"/>
      <c r="I7" s="926"/>
      <c r="J7" s="926"/>
      <c r="K7" s="926"/>
      <c r="L7" s="926"/>
      <c r="M7" s="684"/>
      <c r="N7" s="928"/>
      <c r="O7" s="685"/>
    </row>
    <row r="8" spans="1:15" s="677" customFormat="1" ht="24" customHeight="1" x14ac:dyDescent="0.35">
      <c r="A8" s="924"/>
      <c r="B8" s="930" t="s">
        <v>1200</v>
      </c>
      <c r="C8" s="930"/>
      <c r="D8" s="930"/>
      <c r="E8" s="686"/>
      <c r="F8" s="930" t="s">
        <v>1201</v>
      </c>
      <c r="G8" s="930"/>
      <c r="H8" s="930"/>
      <c r="I8" s="683"/>
      <c r="J8" s="926" t="s">
        <v>1202</v>
      </c>
      <c r="K8" s="926"/>
      <c r="L8" s="926"/>
      <c r="M8" s="684"/>
      <c r="N8" s="928"/>
      <c r="O8" s="685"/>
    </row>
    <row r="9" spans="1:15" s="677" customFormat="1" ht="21" x14ac:dyDescent="0.35">
      <c r="A9" s="924"/>
      <c r="B9" s="930" t="s">
        <v>1203</v>
      </c>
      <c r="C9" s="930"/>
      <c r="D9" s="930"/>
      <c r="E9" s="686"/>
      <c r="F9" s="930" t="s">
        <v>1204</v>
      </c>
      <c r="G9" s="930"/>
      <c r="H9" s="930"/>
      <c r="I9" s="686"/>
      <c r="J9" s="930" t="s">
        <v>1205</v>
      </c>
      <c r="K9" s="930"/>
      <c r="L9" s="930"/>
      <c r="M9" s="684"/>
      <c r="N9" s="928"/>
      <c r="O9" s="685"/>
    </row>
    <row r="10" spans="1:15" s="677" customFormat="1" ht="21" x14ac:dyDescent="0.35">
      <c r="A10" s="925"/>
      <c r="B10" s="687" t="s">
        <v>1206</v>
      </c>
      <c r="C10" s="687" t="s">
        <v>1207</v>
      </c>
      <c r="D10" s="687" t="s">
        <v>437</v>
      </c>
      <c r="E10" s="688"/>
      <c r="F10" s="687" t="s">
        <v>1206</v>
      </c>
      <c r="G10" s="687" t="s">
        <v>1207</v>
      </c>
      <c r="H10" s="687" t="s">
        <v>437</v>
      </c>
      <c r="I10" s="688"/>
      <c r="J10" s="687" t="s">
        <v>1206</v>
      </c>
      <c r="K10" s="687" t="s">
        <v>1207</v>
      </c>
      <c r="L10" s="687" t="s">
        <v>437</v>
      </c>
      <c r="M10" s="688"/>
      <c r="N10" s="929"/>
      <c r="O10" s="689"/>
    </row>
    <row r="11" spans="1:15" s="670" customFormat="1" ht="21" x14ac:dyDescent="0.35">
      <c r="A11" s="690" t="s">
        <v>1208</v>
      </c>
      <c r="B11" s="691">
        <v>28265700</v>
      </c>
      <c r="C11" s="691">
        <v>1589505</v>
      </c>
      <c r="D11" s="691">
        <f>B11+C11</f>
        <v>29855205</v>
      </c>
      <c r="E11" s="692" t="s">
        <v>1209</v>
      </c>
      <c r="F11" s="691">
        <v>9421900</v>
      </c>
      <c r="G11" s="691">
        <v>529915</v>
      </c>
      <c r="H11" s="691">
        <f>F11+G11</f>
        <v>9951815</v>
      </c>
      <c r="I11" s="692" t="s">
        <v>1210</v>
      </c>
      <c r="J11" s="691">
        <v>23964336</v>
      </c>
      <c r="K11" s="691">
        <v>109236.60000000002</v>
      </c>
      <c r="L11" s="691">
        <f>J11+K11</f>
        <v>24073572.600000001</v>
      </c>
      <c r="M11" s="693" t="s">
        <v>1211</v>
      </c>
      <c r="N11" s="691">
        <f>D11+H11+L11</f>
        <v>63880592.600000001</v>
      </c>
      <c r="O11" s="694" t="s">
        <v>1212</v>
      </c>
    </row>
    <row r="12" spans="1:15" s="670" customFormat="1" ht="12.75" customHeight="1" x14ac:dyDescent="0.35">
      <c r="A12" s="695"/>
      <c r="B12" s="695"/>
      <c r="C12" s="695"/>
      <c r="D12" s="695"/>
      <c r="E12" s="696"/>
      <c r="F12" s="695"/>
      <c r="G12" s="695"/>
      <c r="H12" s="695"/>
      <c r="I12" s="696"/>
      <c r="J12" s="695"/>
      <c r="K12" s="695"/>
      <c r="L12" s="695"/>
      <c r="M12" s="697"/>
      <c r="N12" s="695"/>
      <c r="O12" s="698"/>
    </row>
    <row r="13" spans="1:15" s="670" customFormat="1" ht="21" x14ac:dyDescent="0.35">
      <c r="A13" s="695" t="s">
        <v>1213</v>
      </c>
      <c r="B13" s="695">
        <v>18024090</v>
      </c>
      <c r="C13" s="695">
        <v>1367760</v>
      </c>
      <c r="D13" s="695">
        <f>B13+C13</f>
        <v>19391850</v>
      </c>
      <c r="E13" s="699" t="s">
        <v>1214</v>
      </c>
      <c r="F13" s="695">
        <v>6904285</v>
      </c>
      <c r="G13" s="695">
        <v>267535</v>
      </c>
      <c r="H13" s="695">
        <f>F13+G13</f>
        <v>7171820</v>
      </c>
      <c r="I13" s="699" t="s">
        <v>1215</v>
      </c>
      <c r="J13" s="695">
        <v>15878530.399999999</v>
      </c>
      <c r="K13" s="695">
        <v>49460.4</v>
      </c>
      <c r="L13" s="695">
        <f>J13+K13</f>
        <v>15927990.799999999</v>
      </c>
      <c r="M13" s="700" t="s">
        <v>1216</v>
      </c>
      <c r="N13" s="695">
        <f>D13+H13+L13</f>
        <v>42491660.799999997</v>
      </c>
      <c r="O13" s="701" t="s">
        <v>1217</v>
      </c>
    </row>
    <row r="14" spans="1:15" s="670" customFormat="1" ht="21" x14ac:dyDescent="0.35">
      <c r="A14" s="702" t="s">
        <v>341</v>
      </c>
      <c r="B14" s="695"/>
      <c r="C14" s="695"/>
      <c r="D14" s="695"/>
      <c r="E14" s="696"/>
      <c r="F14" s="695"/>
      <c r="G14" s="695"/>
      <c r="H14" s="695"/>
      <c r="I14" s="696"/>
      <c r="J14" s="695"/>
      <c r="K14" s="695"/>
      <c r="L14" s="695"/>
      <c r="M14" s="697"/>
      <c r="N14" s="702">
        <f>N11-N13</f>
        <v>21388931.800000004</v>
      </c>
      <c r="O14" s="701" t="s">
        <v>1218</v>
      </c>
    </row>
    <row r="15" spans="1:15" s="670" customFormat="1" ht="12.75" customHeight="1" x14ac:dyDescent="0.35">
      <c r="A15" s="695"/>
      <c r="B15" s="695"/>
      <c r="C15" s="695"/>
      <c r="D15" s="695"/>
      <c r="E15" s="696"/>
      <c r="F15" s="695"/>
      <c r="G15" s="695"/>
      <c r="H15" s="695"/>
      <c r="I15" s="696"/>
      <c r="J15" s="695"/>
      <c r="K15" s="695"/>
      <c r="L15" s="695"/>
      <c r="M15" s="697"/>
      <c r="N15" s="695"/>
      <c r="O15" s="698"/>
    </row>
    <row r="16" spans="1:15" s="670" customFormat="1" ht="21" x14ac:dyDescent="0.35">
      <c r="A16" s="695" t="s">
        <v>1220</v>
      </c>
      <c r="B16" s="695">
        <v>18024090</v>
      </c>
      <c r="C16" s="695">
        <v>1367760</v>
      </c>
      <c r="D16" s="695">
        <f>B16+C16</f>
        <v>19391850</v>
      </c>
      <c r="E16" s="699"/>
      <c r="F16" s="695">
        <v>6904285</v>
      </c>
      <c r="G16" s="695">
        <v>267535</v>
      </c>
      <c r="H16" s="695">
        <f>F16+G16</f>
        <v>7171820</v>
      </c>
      <c r="I16" s="699"/>
      <c r="J16" s="695">
        <v>15878530.399999999</v>
      </c>
      <c r="K16" s="695">
        <v>49460.4</v>
      </c>
      <c r="L16" s="695">
        <f>J16+K16</f>
        <v>15927990.799999999</v>
      </c>
      <c r="M16" s="700" t="s">
        <v>1221</v>
      </c>
      <c r="N16" s="695">
        <f>D16+H16+L16</f>
        <v>42491660.799999997</v>
      </c>
      <c r="O16" s="701" t="s">
        <v>1222</v>
      </c>
    </row>
    <row r="17" spans="1:15" s="670" customFormat="1" ht="21" x14ac:dyDescent="0.35">
      <c r="A17" s="702" t="s">
        <v>341</v>
      </c>
      <c r="B17" s="695"/>
      <c r="C17" s="695"/>
      <c r="D17" s="695"/>
      <c r="E17" s="696"/>
      <c r="F17" s="695"/>
      <c r="G17" s="695"/>
      <c r="H17" s="695"/>
      <c r="I17" s="696"/>
      <c r="J17" s="695"/>
      <c r="K17" s="695"/>
      <c r="L17" s="695"/>
      <c r="M17" s="697"/>
      <c r="N17" s="702">
        <f>N11-N16</f>
        <v>21388931.800000004</v>
      </c>
      <c r="O17" s="701" t="s">
        <v>1223</v>
      </c>
    </row>
    <row r="18" spans="1:15" s="670" customFormat="1" ht="11.25" customHeight="1" x14ac:dyDescent="0.35">
      <c r="A18" s="704"/>
      <c r="B18" s="704"/>
      <c r="C18" s="704"/>
      <c r="D18" s="704"/>
      <c r="E18" s="705"/>
      <c r="F18" s="704"/>
      <c r="G18" s="704"/>
      <c r="H18" s="704"/>
      <c r="I18" s="705"/>
      <c r="J18" s="704"/>
      <c r="K18" s="704"/>
      <c r="L18" s="704"/>
      <c r="M18" s="706"/>
      <c r="N18" s="704"/>
      <c r="O18" s="707"/>
    </row>
    <row r="19" spans="1:15" s="670" customFormat="1" ht="21" hidden="1" x14ac:dyDescent="0.35">
      <c r="A19" s="691" t="s">
        <v>1224</v>
      </c>
      <c r="B19" s="691">
        <v>28265700</v>
      </c>
      <c r="C19" s="691">
        <v>277140</v>
      </c>
      <c r="D19" s="691">
        <f>B19+C19</f>
        <v>28542840</v>
      </c>
      <c r="E19" s="692" t="s">
        <v>1210</v>
      </c>
      <c r="F19" s="691"/>
      <c r="G19" s="691"/>
      <c r="H19" s="691"/>
      <c r="I19" s="708"/>
      <c r="J19" s="691"/>
      <c r="K19" s="691"/>
      <c r="L19" s="691"/>
      <c r="M19" s="709"/>
      <c r="N19" s="691"/>
      <c r="O19" s="710"/>
    </row>
    <row r="20" spans="1:15" s="670" customFormat="1" ht="21" hidden="1" x14ac:dyDescent="0.35">
      <c r="A20" s="702" t="s">
        <v>341</v>
      </c>
      <c r="B20" s="695"/>
      <c r="C20" s="695"/>
      <c r="D20" s="695">
        <f>D11-D19</f>
        <v>1312365</v>
      </c>
      <c r="E20" s="699" t="s">
        <v>1225</v>
      </c>
      <c r="F20" s="703" t="s">
        <v>1219</v>
      </c>
      <c r="G20" s="695"/>
      <c r="H20" s="695"/>
      <c r="I20" s="696"/>
      <c r="J20" s="695"/>
      <c r="K20" s="695"/>
      <c r="L20" s="695"/>
      <c r="M20" s="697"/>
      <c r="N20" s="695"/>
      <c r="O20" s="698"/>
    </row>
    <row r="21" spans="1:15" s="670" customFormat="1" ht="12" hidden="1" customHeight="1" x14ac:dyDescent="0.35">
      <c r="A21" s="695"/>
      <c r="B21" s="695"/>
      <c r="C21" s="695"/>
      <c r="D21" s="695"/>
      <c r="E21" s="696"/>
      <c r="F21" s="695"/>
      <c r="G21" s="695"/>
      <c r="H21" s="695"/>
      <c r="I21" s="696"/>
      <c r="J21" s="695"/>
      <c r="K21" s="695"/>
      <c r="L21" s="695"/>
      <c r="M21" s="697"/>
      <c r="N21" s="695"/>
      <c r="O21" s="698"/>
    </row>
    <row r="22" spans="1:15" s="670" customFormat="1" ht="21" hidden="1" x14ac:dyDescent="0.35">
      <c r="A22" s="695" t="s">
        <v>1226</v>
      </c>
      <c r="B22" s="695"/>
      <c r="C22" s="695"/>
      <c r="D22" s="695"/>
      <c r="E22" s="696"/>
      <c r="F22" s="695">
        <v>9421900</v>
      </c>
      <c r="G22" s="695">
        <v>1846760</v>
      </c>
      <c r="H22" s="695">
        <f>F22+G22</f>
        <v>11268660</v>
      </c>
      <c r="I22" s="699" t="s">
        <v>1227</v>
      </c>
      <c r="J22" s="695"/>
      <c r="K22" s="695"/>
      <c r="L22" s="695"/>
      <c r="M22" s="697"/>
      <c r="N22" s="695"/>
      <c r="O22" s="698"/>
    </row>
    <row r="23" spans="1:15" s="670" customFormat="1" ht="21" hidden="1" x14ac:dyDescent="0.35">
      <c r="A23" s="702" t="s">
        <v>341</v>
      </c>
      <c r="B23" s="695"/>
      <c r="C23" s="695"/>
      <c r="D23" s="695"/>
      <c r="E23" s="696"/>
      <c r="F23" s="695"/>
      <c r="G23" s="695"/>
      <c r="H23" s="695">
        <f>H11-H22</f>
        <v>-1316845</v>
      </c>
      <c r="I23" s="699" t="s">
        <v>1228</v>
      </c>
      <c r="J23" s="703" t="s">
        <v>1229</v>
      </c>
      <c r="K23" s="695"/>
      <c r="L23" s="695"/>
      <c r="M23" s="697"/>
      <c r="N23" s="695"/>
      <c r="O23" s="698"/>
    </row>
    <row r="24" spans="1:15" s="670" customFormat="1" ht="12" hidden="1" customHeight="1" x14ac:dyDescent="0.35">
      <c r="A24" s="695"/>
      <c r="B24" s="695"/>
      <c r="C24" s="695"/>
      <c r="D24" s="695"/>
      <c r="E24" s="696"/>
      <c r="F24" s="695"/>
      <c r="G24" s="695"/>
      <c r="H24" s="695"/>
      <c r="I24" s="696"/>
      <c r="J24" s="695"/>
      <c r="K24" s="695"/>
      <c r="L24" s="695"/>
      <c r="M24" s="697"/>
      <c r="N24" s="695"/>
      <c r="O24" s="698"/>
    </row>
    <row r="25" spans="1:15" s="670" customFormat="1" ht="21" hidden="1" x14ac:dyDescent="0.35">
      <c r="A25" s="695" t="s">
        <v>1230</v>
      </c>
      <c r="B25" s="695"/>
      <c r="C25" s="695"/>
      <c r="D25" s="695"/>
      <c r="E25" s="696"/>
      <c r="F25" s="695"/>
      <c r="G25" s="695"/>
      <c r="H25" s="695"/>
      <c r="I25" s="696"/>
      <c r="J25" s="695">
        <v>23864544</v>
      </c>
      <c r="K25" s="695">
        <v>113513.4</v>
      </c>
      <c r="L25" s="695">
        <f>J25+K25</f>
        <v>23978057.399999999</v>
      </c>
      <c r="M25" s="700" t="s">
        <v>1215</v>
      </c>
      <c r="N25" s="695"/>
      <c r="O25" s="698"/>
    </row>
    <row r="26" spans="1:15" s="670" customFormat="1" ht="21" hidden="1" x14ac:dyDescent="0.35">
      <c r="A26" s="702" t="s">
        <v>341</v>
      </c>
      <c r="B26" s="695"/>
      <c r="C26" s="695"/>
      <c r="D26" s="695"/>
      <c r="E26" s="696"/>
      <c r="F26" s="695"/>
      <c r="G26" s="695"/>
      <c r="H26" s="695"/>
      <c r="I26" s="696"/>
      <c r="J26" s="695"/>
      <c r="K26" s="695"/>
      <c r="L26" s="695">
        <f>L11-L25</f>
        <v>95515.20000000298</v>
      </c>
      <c r="M26" s="700" t="s">
        <v>1231</v>
      </c>
      <c r="N26" s="703" t="s">
        <v>1232</v>
      </c>
      <c r="O26" s="698"/>
    </row>
    <row r="27" spans="1:15" s="670" customFormat="1" ht="10.5" hidden="1" customHeight="1" x14ac:dyDescent="0.35">
      <c r="A27" s="695"/>
      <c r="B27" s="695"/>
      <c r="C27" s="695"/>
      <c r="D27" s="695"/>
      <c r="E27" s="696"/>
      <c r="F27" s="695"/>
      <c r="G27" s="695"/>
      <c r="H27" s="695"/>
      <c r="I27" s="696"/>
      <c r="J27" s="695"/>
      <c r="K27" s="695"/>
      <c r="L27" s="695"/>
      <c r="M27" s="697"/>
      <c r="N27" s="695"/>
      <c r="O27" s="698"/>
    </row>
    <row r="28" spans="1:15" ht="21" hidden="1" x14ac:dyDescent="0.35">
      <c r="A28" s="695" t="s">
        <v>1233</v>
      </c>
      <c r="B28" s="711"/>
      <c r="C28" s="711"/>
      <c r="D28" s="711"/>
      <c r="E28" s="712"/>
      <c r="F28" s="711"/>
      <c r="G28" s="711"/>
      <c r="H28" s="711"/>
      <c r="I28" s="712"/>
      <c r="J28" s="711"/>
      <c r="K28" s="711"/>
      <c r="L28" s="711"/>
      <c r="M28" s="713"/>
      <c r="N28" s="711"/>
      <c r="O28" s="714"/>
    </row>
    <row r="29" spans="1:15" ht="21" hidden="1" x14ac:dyDescent="0.35">
      <c r="A29" s="716" t="s">
        <v>341</v>
      </c>
      <c r="B29" s="717"/>
      <c r="C29" s="717"/>
      <c r="D29" s="717"/>
      <c r="E29" s="718"/>
      <c r="F29" s="717"/>
      <c r="G29" s="717"/>
      <c r="H29" s="717"/>
      <c r="I29" s="718"/>
      <c r="J29" s="717"/>
      <c r="K29" s="717"/>
      <c r="L29" s="717"/>
      <c r="M29" s="719"/>
      <c r="N29" s="717"/>
      <c r="O29" s="720"/>
    </row>
  </sheetData>
  <mergeCells count="13">
    <mergeCell ref="A2:O2"/>
    <mergeCell ref="A3:O3"/>
    <mergeCell ref="A4:O4"/>
    <mergeCell ref="A6:A10"/>
    <mergeCell ref="B6:L6"/>
    <mergeCell ref="N6:N10"/>
    <mergeCell ref="B7:L7"/>
    <mergeCell ref="B8:D8"/>
    <mergeCell ref="F8:H8"/>
    <mergeCell ref="J8:L8"/>
    <mergeCell ref="B9:D9"/>
    <mergeCell ref="F9:H9"/>
    <mergeCell ref="J9:L9"/>
  </mergeCells>
  <pageMargins left="0.35433070866141736" right="0.31496062992125984" top="0.74803149606299213" bottom="0.74803149606299213" header="0.31496062992125984" footer="0.31496062992125984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65"/>
  <sheetViews>
    <sheetView topLeftCell="A25" zoomScaleNormal="100" zoomScaleSheetLayoutView="80" workbookViewId="0">
      <selection activeCell="M14" sqref="M14"/>
    </sheetView>
  </sheetViews>
  <sheetFormatPr defaultColWidth="9.125" defaultRowHeight="21" x14ac:dyDescent="0.35"/>
  <cols>
    <col min="1" max="1" width="10.125" style="669" bestFit="1" customWidth="1"/>
    <col min="2" max="2" width="10.875" style="669" customWidth="1"/>
    <col min="3" max="3" width="10.375" style="669" bestFit="1" customWidth="1"/>
    <col min="4" max="5" width="10.875" style="669" bestFit="1" customWidth="1"/>
    <col min="6" max="6" width="6.5" style="669" bestFit="1" customWidth="1"/>
    <col min="7" max="7" width="3" style="669" bestFit="1" customWidth="1"/>
    <col min="8" max="8" width="14.875" style="669" customWidth="1"/>
    <col min="9" max="9" width="15.75" style="669" customWidth="1"/>
    <col min="10" max="10" width="11.125" style="669" customWidth="1"/>
    <col min="11" max="16384" width="9.125" style="669"/>
  </cols>
  <sheetData>
    <row r="1" spans="1:11" x14ac:dyDescent="0.35">
      <c r="I1" s="933" t="s">
        <v>1234</v>
      </c>
      <c r="J1" s="933"/>
    </row>
    <row r="2" spans="1:11" s="498" customFormat="1" ht="19.5" customHeight="1" x14ac:dyDescent="0.2">
      <c r="A2" s="931" t="s">
        <v>0</v>
      </c>
      <c r="B2" s="931"/>
      <c r="C2" s="931"/>
      <c r="D2" s="931"/>
      <c r="E2" s="931"/>
      <c r="F2" s="931"/>
      <c r="G2" s="931"/>
      <c r="H2" s="931"/>
      <c r="I2" s="931"/>
      <c r="J2" s="931"/>
      <c r="K2" s="497"/>
    </row>
    <row r="3" spans="1:11" s="498" customFormat="1" ht="19.5" customHeight="1" x14ac:dyDescent="0.2">
      <c r="A3" s="931" t="s">
        <v>1195</v>
      </c>
      <c r="B3" s="931"/>
      <c r="C3" s="931"/>
      <c r="D3" s="931"/>
      <c r="E3" s="931"/>
      <c r="F3" s="931"/>
      <c r="G3" s="931"/>
      <c r="H3" s="931"/>
      <c r="I3" s="931"/>
      <c r="J3" s="931"/>
      <c r="K3" s="497"/>
    </row>
    <row r="4" spans="1:11" s="498" customFormat="1" ht="19.5" customHeight="1" x14ac:dyDescent="0.2">
      <c r="A4" s="931" t="s">
        <v>1235</v>
      </c>
      <c r="B4" s="931"/>
      <c r="C4" s="931"/>
      <c r="D4" s="931"/>
      <c r="E4" s="931"/>
      <c r="F4" s="931"/>
      <c r="G4" s="931"/>
      <c r="H4" s="931"/>
      <c r="I4" s="931"/>
      <c r="J4" s="931"/>
      <c r="K4" s="497"/>
    </row>
    <row r="5" spans="1:11" s="724" customFormat="1" ht="3.75" customHeight="1" x14ac:dyDescent="0.2"/>
    <row r="6" spans="1:11" s="728" customFormat="1" ht="19.5" customHeight="1" x14ac:dyDescent="0.2">
      <c r="A6" s="725" t="s">
        <v>1147</v>
      </c>
      <c r="B6" s="725" t="s">
        <v>1146</v>
      </c>
      <c r="C6" s="725" t="s">
        <v>1148</v>
      </c>
      <c r="D6" s="725" t="s">
        <v>911</v>
      </c>
      <c r="E6" s="725" t="s">
        <v>3</v>
      </c>
      <c r="F6" s="725" t="s">
        <v>371</v>
      </c>
      <c r="G6" s="725" t="s">
        <v>348</v>
      </c>
      <c r="H6" s="726" t="s">
        <v>9</v>
      </c>
      <c r="I6" s="727" t="s">
        <v>344</v>
      </c>
      <c r="J6" s="726" t="s">
        <v>356</v>
      </c>
    </row>
    <row r="7" spans="1:11" s="724" customFormat="1" ht="23.25" customHeight="1" x14ac:dyDescent="0.2">
      <c r="A7" s="729">
        <v>100006556</v>
      </c>
      <c r="B7" s="730">
        <v>43373</v>
      </c>
      <c r="C7" s="729">
        <v>6126000</v>
      </c>
      <c r="D7" s="729">
        <v>2500700442</v>
      </c>
      <c r="E7" s="729">
        <v>2500700434</v>
      </c>
      <c r="F7" s="729" t="s">
        <v>361</v>
      </c>
      <c r="G7" s="729">
        <v>50</v>
      </c>
      <c r="H7" s="731">
        <v>5897300</v>
      </c>
      <c r="I7" s="732">
        <v>20181000013572</v>
      </c>
      <c r="J7" s="733" t="s">
        <v>1236</v>
      </c>
    </row>
    <row r="8" spans="1:11" s="724" customFormat="1" ht="23.25" customHeight="1" x14ac:dyDescent="0.2">
      <c r="A8" s="734">
        <v>900008820</v>
      </c>
      <c r="B8" s="735">
        <v>43373</v>
      </c>
      <c r="C8" s="734">
        <v>6126000</v>
      </c>
      <c r="D8" s="734">
        <v>2500700442</v>
      </c>
      <c r="E8" s="729">
        <v>2500700434</v>
      </c>
      <c r="F8" s="734" t="s">
        <v>1237</v>
      </c>
      <c r="G8" s="734">
        <v>40</v>
      </c>
      <c r="H8" s="736">
        <v>-5897300</v>
      </c>
      <c r="I8" s="737">
        <v>20181000013572</v>
      </c>
      <c r="J8" s="734" t="s">
        <v>1236</v>
      </c>
    </row>
    <row r="9" spans="1:11" s="724" customFormat="1" ht="23.25" customHeight="1" x14ac:dyDescent="0.2">
      <c r="A9" s="734">
        <v>100006557</v>
      </c>
      <c r="B9" s="735">
        <v>43373</v>
      </c>
      <c r="C9" s="734">
        <v>6126000</v>
      </c>
      <c r="D9" s="734">
        <v>2500700442</v>
      </c>
      <c r="E9" s="729">
        <v>2500700434</v>
      </c>
      <c r="F9" s="734" t="s">
        <v>361</v>
      </c>
      <c r="G9" s="734">
        <v>50</v>
      </c>
      <c r="H9" s="736">
        <v>5196900</v>
      </c>
      <c r="I9" s="737">
        <v>20181000003308</v>
      </c>
      <c r="J9" s="734" t="s">
        <v>1236</v>
      </c>
    </row>
    <row r="10" spans="1:11" s="724" customFormat="1" ht="23.25" customHeight="1" x14ac:dyDescent="0.2">
      <c r="A10" s="734">
        <v>100006558</v>
      </c>
      <c r="B10" s="735">
        <v>43373</v>
      </c>
      <c r="C10" s="734">
        <v>6126000</v>
      </c>
      <c r="D10" s="734">
        <v>2500700442</v>
      </c>
      <c r="E10" s="729">
        <v>2500700434</v>
      </c>
      <c r="F10" s="734" t="s">
        <v>361</v>
      </c>
      <c r="G10" s="734">
        <v>50</v>
      </c>
      <c r="H10" s="736">
        <v>4960100</v>
      </c>
      <c r="I10" s="737">
        <v>20181000004087</v>
      </c>
      <c r="J10" s="734" t="s">
        <v>1236</v>
      </c>
    </row>
    <row r="11" spans="1:11" s="724" customFormat="1" ht="23.25" customHeight="1" x14ac:dyDescent="0.2">
      <c r="A11" s="734">
        <v>100006559</v>
      </c>
      <c r="B11" s="735">
        <v>43373</v>
      </c>
      <c r="C11" s="734">
        <v>6126000</v>
      </c>
      <c r="D11" s="734">
        <v>2500700442</v>
      </c>
      <c r="E11" s="729">
        <v>2500700434</v>
      </c>
      <c r="F11" s="734" t="s">
        <v>361</v>
      </c>
      <c r="G11" s="734">
        <v>50</v>
      </c>
      <c r="H11" s="736">
        <v>5064300</v>
      </c>
      <c r="I11" s="737">
        <v>20181000021562</v>
      </c>
      <c r="J11" s="734" t="s">
        <v>1236</v>
      </c>
    </row>
    <row r="12" spans="1:11" s="724" customFormat="1" ht="23.25" customHeight="1" x14ac:dyDescent="0.2">
      <c r="A12" s="734">
        <v>100074741</v>
      </c>
      <c r="B12" s="735">
        <v>43373</v>
      </c>
      <c r="C12" s="734">
        <v>6126000</v>
      </c>
      <c r="D12" s="734">
        <v>2500700442</v>
      </c>
      <c r="E12" s="729">
        <v>2500700434</v>
      </c>
      <c r="F12" s="734" t="s">
        <v>361</v>
      </c>
      <c r="G12" s="734">
        <v>50</v>
      </c>
      <c r="H12" s="736">
        <v>5897300</v>
      </c>
      <c r="I12" s="737">
        <v>20181000013572</v>
      </c>
      <c r="J12" s="734" t="s">
        <v>1236</v>
      </c>
    </row>
    <row r="13" spans="1:11" s="724" customFormat="1" ht="23.25" customHeight="1" x14ac:dyDescent="0.2">
      <c r="A13" s="734">
        <v>100093742</v>
      </c>
      <c r="B13" s="735">
        <v>43373</v>
      </c>
      <c r="C13" s="734">
        <v>6126000</v>
      </c>
      <c r="D13" s="734">
        <v>2500700442</v>
      </c>
      <c r="E13" s="729">
        <v>2500700434</v>
      </c>
      <c r="F13" s="734" t="s">
        <v>361</v>
      </c>
      <c r="G13" s="734">
        <v>50</v>
      </c>
      <c r="H13" s="736">
        <v>4972900</v>
      </c>
      <c r="I13" s="737">
        <v>20181000003529</v>
      </c>
      <c r="J13" s="734" t="s">
        <v>1236</v>
      </c>
    </row>
    <row r="14" spans="1:11" s="724" customFormat="1" ht="23.25" customHeight="1" x14ac:dyDescent="0.2">
      <c r="A14" s="734">
        <v>100097845</v>
      </c>
      <c r="B14" s="735">
        <v>43373</v>
      </c>
      <c r="C14" s="734">
        <v>6126000</v>
      </c>
      <c r="D14" s="734">
        <v>2500700442</v>
      </c>
      <c r="E14" s="729">
        <v>2500700434</v>
      </c>
      <c r="F14" s="734" t="s">
        <v>361</v>
      </c>
      <c r="G14" s="734">
        <v>50</v>
      </c>
      <c r="H14" s="736">
        <v>5044400</v>
      </c>
      <c r="I14" s="737">
        <v>20181000003760</v>
      </c>
      <c r="J14" s="734" t="s">
        <v>1236</v>
      </c>
    </row>
    <row r="15" spans="1:11" s="724" customFormat="1" ht="23.25" customHeight="1" x14ac:dyDescent="0.2">
      <c r="A15" s="734">
        <v>100125681</v>
      </c>
      <c r="B15" s="735">
        <v>43373</v>
      </c>
      <c r="C15" s="734">
        <v>6126000</v>
      </c>
      <c r="D15" s="734">
        <v>2500700442</v>
      </c>
      <c r="E15" s="729">
        <v>2500700434</v>
      </c>
      <c r="F15" s="734" t="s">
        <v>361</v>
      </c>
      <c r="G15" s="734">
        <v>50</v>
      </c>
      <c r="H15" s="736">
        <v>6598100</v>
      </c>
      <c r="I15" s="737">
        <v>20181000003540</v>
      </c>
      <c r="J15" s="734" t="s">
        <v>1236</v>
      </c>
    </row>
    <row r="16" spans="1:11" s="724" customFormat="1" ht="23.25" customHeight="1" x14ac:dyDescent="0.2">
      <c r="A16" s="734">
        <v>100125682</v>
      </c>
      <c r="B16" s="735">
        <v>43373</v>
      </c>
      <c r="C16" s="734">
        <v>6126000</v>
      </c>
      <c r="D16" s="734">
        <v>2500700442</v>
      </c>
      <c r="E16" s="729">
        <v>2500700434</v>
      </c>
      <c r="F16" s="734" t="s">
        <v>361</v>
      </c>
      <c r="G16" s="734">
        <v>50</v>
      </c>
      <c r="H16" s="736">
        <v>5885200</v>
      </c>
      <c r="I16" s="737">
        <v>20181000032215</v>
      </c>
      <c r="J16" s="734" t="s">
        <v>1236</v>
      </c>
    </row>
    <row r="17" spans="1:10" s="724" customFormat="1" ht="23.25" customHeight="1" x14ac:dyDescent="0.2">
      <c r="A17" s="734">
        <v>100125683</v>
      </c>
      <c r="B17" s="735">
        <v>43373</v>
      </c>
      <c r="C17" s="734">
        <v>6126000</v>
      </c>
      <c r="D17" s="734">
        <v>2500700442</v>
      </c>
      <c r="E17" s="729">
        <v>2500700434</v>
      </c>
      <c r="F17" s="734" t="s">
        <v>361</v>
      </c>
      <c r="G17" s="734">
        <v>50</v>
      </c>
      <c r="H17" s="736">
        <v>6406200</v>
      </c>
      <c r="I17" s="737">
        <v>20181000032234</v>
      </c>
      <c r="J17" s="734" t="s">
        <v>1236</v>
      </c>
    </row>
    <row r="18" spans="1:10" s="724" customFormat="1" ht="23.25" customHeight="1" x14ac:dyDescent="0.2">
      <c r="A18" s="734">
        <v>100125684</v>
      </c>
      <c r="B18" s="735">
        <v>43373</v>
      </c>
      <c r="C18" s="734">
        <v>6126000</v>
      </c>
      <c r="D18" s="734">
        <v>2500700442</v>
      </c>
      <c r="E18" s="729">
        <v>2500700434</v>
      </c>
      <c r="F18" s="734" t="s">
        <v>361</v>
      </c>
      <c r="G18" s="734">
        <v>50</v>
      </c>
      <c r="H18" s="736">
        <v>4645900</v>
      </c>
      <c r="I18" s="737">
        <v>20181000030056</v>
      </c>
      <c r="J18" s="734" t="s">
        <v>1236</v>
      </c>
    </row>
    <row r="19" spans="1:10" s="724" customFormat="1" ht="23.25" customHeight="1" x14ac:dyDescent="0.2">
      <c r="A19" s="734">
        <v>100125685</v>
      </c>
      <c r="B19" s="735">
        <v>43373</v>
      </c>
      <c r="C19" s="734">
        <v>6126000</v>
      </c>
      <c r="D19" s="734">
        <v>2500700442</v>
      </c>
      <c r="E19" s="729">
        <v>2500700434</v>
      </c>
      <c r="F19" s="734" t="s">
        <v>361</v>
      </c>
      <c r="G19" s="734">
        <v>50</v>
      </c>
      <c r="H19" s="736">
        <v>4164200</v>
      </c>
      <c r="I19" s="737">
        <v>20181000018229</v>
      </c>
      <c r="J19" s="734" t="s">
        <v>1236</v>
      </c>
    </row>
    <row r="20" spans="1:10" s="724" customFormat="1" ht="23.25" customHeight="1" x14ac:dyDescent="0.2">
      <c r="A20" s="734">
        <v>100125686</v>
      </c>
      <c r="B20" s="735">
        <v>43373</v>
      </c>
      <c r="C20" s="734">
        <v>6126000</v>
      </c>
      <c r="D20" s="734">
        <v>2500700442</v>
      </c>
      <c r="E20" s="729">
        <v>2500700434</v>
      </c>
      <c r="F20" s="734" t="s">
        <v>361</v>
      </c>
      <c r="G20" s="734">
        <v>50</v>
      </c>
      <c r="H20" s="736">
        <v>6266400</v>
      </c>
      <c r="I20" s="737">
        <v>20181000003363</v>
      </c>
      <c r="J20" s="734" t="s">
        <v>1236</v>
      </c>
    </row>
    <row r="21" spans="1:10" s="724" customFormat="1" ht="23.25" customHeight="1" x14ac:dyDescent="0.2">
      <c r="A21" s="734">
        <v>100125687</v>
      </c>
      <c r="B21" s="735">
        <v>43373</v>
      </c>
      <c r="C21" s="734">
        <v>6126000</v>
      </c>
      <c r="D21" s="734">
        <v>2500700442</v>
      </c>
      <c r="E21" s="729">
        <v>2500700434</v>
      </c>
      <c r="F21" s="734" t="s">
        <v>361</v>
      </c>
      <c r="G21" s="734">
        <v>50</v>
      </c>
      <c r="H21" s="736">
        <v>4238500</v>
      </c>
      <c r="I21" s="737">
        <v>20181000071554</v>
      </c>
      <c r="J21" s="734" t="s">
        <v>1236</v>
      </c>
    </row>
    <row r="22" spans="1:10" s="724" customFormat="1" ht="23.25" customHeight="1" x14ac:dyDescent="0.2">
      <c r="A22" s="734">
        <v>100132481</v>
      </c>
      <c r="B22" s="735">
        <v>43373</v>
      </c>
      <c r="C22" s="734">
        <v>6126000</v>
      </c>
      <c r="D22" s="734">
        <v>2500700442</v>
      </c>
      <c r="E22" s="729">
        <v>2500700434</v>
      </c>
      <c r="F22" s="734" t="s">
        <v>361</v>
      </c>
      <c r="G22" s="734">
        <v>50</v>
      </c>
      <c r="H22" s="736">
        <v>4546200</v>
      </c>
      <c r="I22" s="737">
        <v>20181000021535</v>
      </c>
      <c r="J22" s="734" t="s">
        <v>1236</v>
      </c>
    </row>
    <row r="23" spans="1:10" s="724" customFormat="1" ht="23.25" customHeight="1" x14ac:dyDescent="0.2">
      <c r="A23" s="734">
        <v>100132482</v>
      </c>
      <c r="B23" s="735">
        <v>43373</v>
      </c>
      <c r="C23" s="734">
        <v>6126000</v>
      </c>
      <c r="D23" s="734">
        <v>2500700442</v>
      </c>
      <c r="E23" s="729">
        <v>2500700434</v>
      </c>
      <c r="F23" s="734" t="s">
        <v>361</v>
      </c>
      <c r="G23" s="734">
        <v>50</v>
      </c>
      <c r="H23" s="736">
        <v>5128800</v>
      </c>
      <c r="I23" s="737">
        <v>20181000012081</v>
      </c>
      <c r="J23" s="734" t="s">
        <v>1236</v>
      </c>
    </row>
    <row r="24" spans="1:10" s="724" customFormat="1" ht="23.25" customHeight="1" x14ac:dyDescent="0.2">
      <c r="A24" s="734">
        <v>100132483</v>
      </c>
      <c r="B24" s="735">
        <v>43373</v>
      </c>
      <c r="C24" s="734">
        <v>6126000</v>
      </c>
      <c r="D24" s="734">
        <v>2500700442</v>
      </c>
      <c r="E24" s="729">
        <v>2500700434</v>
      </c>
      <c r="F24" s="734" t="s">
        <v>361</v>
      </c>
      <c r="G24" s="734">
        <v>50</v>
      </c>
      <c r="H24" s="736">
        <v>4920100</v>
      </c>
      <c r="I24" s="737">
        <v>20181000071576</v>
      </c>
      <c r="J24" s="734" t="s">
        <v>1236</v>
      </c>
    </row>
    <row r="25" spans="1:10" s="724" customFormat="1" ht="23.25" customHeight="1" x14ac:dyDescent="0.2">
      <c r="A25" s="734">
        <v>100132484</v>
      </c>
      <c r="B25" s="735">
        <v>43373</v>
      </c>
      <c r="C25" s="734">
        <v>6126000</v>
      </c>
      <c r="D25" s="734">
        <v>2500700442</v>
      </c>
      <c r="E25" s="729">
        <v>2500700434</v>
      </c>
      <c r="F25" s="734" t="s">
        <v>361</v>
      </c>
      <c r="G25" s="734">
        <v>50</v>
      </c>
      <c r="H25" s="736">
        <v>4579100</v>
      </c>
      <c r="I25" s="737">
        <v>20181000065764</v>
      </c>
      <c r="J25" s="734" t="s">
        <v>1236</v>
      </c>
    </row>
    <row r="26" spans="1:10" s="724" customFormat="1" ht="23.25" customHeight="1" x14ac:dyDescent="0.2">
      <c r="A26" s="734">
        <v>100132485</v>
      </c>
      <c r="B26" s="735">
        <v>43373</v>
      </c>
      <c r="C26" s="734">
        <v>6126000</v>
      </c>
      <c r="D26" s="734">
        <v>2500700442</v>
      </c>
      <c r="E26" s="729">
        <v>2500700434</v>
      </c>
      <c r="F26" s="734" t="s">
        <v>361</v>
      </c>
      <c r="G26" s="734">
        <v>50</v>
      </c>
      <c r="H26" s="736">
        <v>5323600</v>
      </c>
      <c r="I26" s="737">
        <v>20181000071672</v>
      </c>
      <c r="J26" s="734" t="s">
        <v>1236</v>
      </c>
    </row>
    <row r="27" spans="1:10" s="724" customFormat="1" ht="23.25" customHeight="1" x14ac:dyDescent="0.2">
      <c r="A27" s="734">
        <v>100139336</v>
      </c>
      <c r="B27" s="735">
        <v>43373</v>
      </c>
      <c r="C27" s="734">
        <v>6126000</v>
      </c>
      <c r="D27" s="734">
        <v>2500700442</v>
      </c>
      <c r="E27" s="729">
        <v>2500700434</v>
      </c>
      <c r="F27" s="734" t="s">
        <v>361</v>
      </c>
      <c r="G27" s="734">
        <v>50</v>
      </c>
      <c r="H27" s="736">
        <v>4133900</v>
      </c>
      <c r="I27" s="737">
        <v>20181000021536</v>
      </c>
      <c r="J27" s="734" t="s">
        <v>1236</v>
      </c>
    </row>
    <row r="28" spans="1:10" s="724" customFormat="1" ht="23.25" customHeight="1" x14ac:dyDescent="0.2">
      <c r="A28" s="734">
        <v>100139337</v>
      </c>
      <c r="B28" s="735">
        <v>43373</v>
      </c>
      <c r="C28" s="734">
        <v>6126000</v>
      </c>
      <c r="D28" s="734">
        <v>2500700442</v>
      </c>
      <c r="E28" s="729">
        <v>2500700434</v>
      </c>
      <c r="F28" s="734" t="s">
        <v>361</v>
      </c>
      <c r="G28" s="734">
        <v>50</v>
      </c>
      <c r="H28" s="736">
        <v>4854000</v>
      </c>
      <c r="I28" s="737">
        <v>20181000003762</v>
      </c>
      <c r="J28" s="734" t="s">
        <v>1236</v>
      </c>
    </row>
    <row r="29" spans="1:10" s="724" customFormat="1" ht="23.25" customHeight="1" x14ac:dyDescent="0.2">
      <c r="A29" s="734">
        <v>100139338</v>
      </c>
      <c r="B29" s="735">
        <v>43373</v>
      </c>
      <c r="C29" s="734">
        <v>6126000</v>
      </c>
      <c r="D29" s="734">
        <v>2500700442</v>
      </c>
      <c r="E29" s="729">
        <v>2500700434</v>
      </c>
      <c r="F29" s="734" t="s">
        <v>361</v>
      </c>
      <c r="G29" s="734">
        <v>50</v>
      </c>
      <c r="H29" s="736">
        <v>4931500</v>
      </c>
      <c r="I29" s="737">
        <v>20181000022161</v>
      </c>
      <c r="J29" s="734" t="s">
        <v>1236</v>
      </c>
    </row>
    <row r="30" spans="1:10" s="724" customFormat="1" ht="23.25" customHeight="1" x14ac:dyDescent="0.2">
      <c r="A30" s="734">
        <v>100139339</v>
      </c>
      <c r="B30" s="735">
        <v>43373</v>
      </c>
      <c r="C30" s="734">
        <v>6126000</v>
      </c>
      <c r="D30" s="734">
        <v>2500700442</v>
      </c>
      <c r="E30" s="729">
        <v>2500700434</v>
      </c>
      <c r="F30" s="734" t="s">
        <v>361</v>
      </c>
      <c r="G30" s="734">
        <v>50</v>
      </c>
      <c r="H30" s="736">
        <v>4824900</v>
      </c>
      <c r="I30" s="737">
        <v>20181000027114</v>
      </c>
      <c r="J30" s="734" t="s">
        <v>1236</v>
      </c>
    </row>
    <row r="31" spans="1:10" s="724" customFormat="1" ht="23.25" customHeight="1" x14ac:dyDescent="0.2">
      <c r="A31" s="734">
        <v>100139340</v>
      </c>
      <c r="B31" s="735">
        <v>43373</v>
      </c>
      <c r="C31" s="734">
        <v>6126000</v>
      </c>
      <c r="D31" s="734">
        <v>2500700442</v>
      </c>
      <c r="E31" s="729">
        <v>2500700434</v>
      </c>
      <c r="F31" s="734" t="s">
        <v>361</v>
      </c>
      <c r="G31" s="734">
        <v>50</v>
      </c>
      <c r="H31" s="736">
        <v>5186800</v>
      </c>
      <c r="I31" s="737">
        <v>20181000027118</v>
      </c>
      <c r="J31" s="734" t="s">
        <v>1236</v>
      </c>
    </row>
    <row r="32" spans="1:10" s="724" customFormat="1" ht="23.25" customHeight="1" x14ac:dyDescent="0.2">
      <c r="A32" s="734">
        <v>100139653</v>
      </c>
      <c r="B32" s="735">
        <v>43373</v>
      </c>
      <c r="C32" s="734">
        <v>6126000</v>
      </c>
      <c r="D32" s="734">
        <v>2500700442</v>
      </c>
      <c r="E32" s="729">
        <v>2500700434</v>
      </c>
      <c r="F32" s="734" t="s">
        <v>361</v>
      </c>
      <c r="G32" s="734">
        <v>50</v>
      </c>
      <c r="H32" s="736">
        <v>4875700</v>
      </c>
      <c r="I32" s="737">
        <v>20181000013571</v>
      </c>
      <c r="J32" s="734" t="s">
        <v>1236</v>
      </c>
    </row>
    <row r="33" spans="1:10" s="724" customFormat="1" ht="23.25" customHeight="1" x14ac:dyDescent="0.2">
      <c r="A33" s="734">
        <v>100139654</v>
      </c>
      <c r="B33" s="735">
        <v>43373</v>
      </c>
      <c r="C33" s="734">
        <v>6126000</v>
      </c>
      <c r="D33" s="734">
        <v>2500700442</v>
      </c>
      <c r="E33" s="729">
        <v>2500700434</v>
      </c>
      <c r="F33" s="734" t="s">
        <v>361</v>
      </c>
      <c r="G33" s="734">
        <v>50</v>
      </c>
      <c r="H33" s="736">
        <v>5364800</v>
      </c>
      <c r="I33" s="737">
        <v>20181000021509</v>
      </c>
      <c r="J33" s="734" t="s">
        <v>1236</v>
      </c>
    </row>
    <row r="34" spans="1:10" s="724" customFormat="1" ht="23.25" customHeight="1" x14ac:dyDescent="0.2">
      <c r="A34" s="734">
        <v>100139655</v>
      </c>
      <c r="B34" s="735">
        <v>43373</v>
      </c>
      <c r="C34" s="734">
        <v>6126000</v>
      </c>
      <c r="D34" s="734">
        <v>2500700442</v>
      </c>
      <c r="E34" s="729">
        <v>2500700434</v>
      </c>
      <c r="F34" s="734" t="s">
        <v>361</v>
      </c>
      <c r="G34" s="734">
        <v>50</v>
      </c>
      <c r="H34" s="736">
        <v>4441500</v>
      </c>
      <c r="I34" s="737">
        <v>20181000021510</v>
      </c>
      <c r="J34" s="734" t="s">
        <v>1236</v>
      </c>
    </row>
    <row r="35" spans="1:10" s="724" customFormat="1" ht="23.25" customHeight="1" x14ac:dyDescent="0.2">
      <c r="A35" s="734">
        <v>100139656</v>
      </c>
      <c r="B35" s="735">
        <v>43373</v>
      </c>
      <c r="C35" s="734">
        <v>6126000</v>
      </c>
      <c r="D35" s="734">
        <v>2500700442</v>
      </c>
      <c r="E35" s="729">
        <v>2500700434</v>
      </c>
      <c r="F35" s="734" t="s">
        <v>361</v>
      </c>
      <c r="G35" s="734">
        <v>50</v>
      </c>
      <c r="H35" s="736">
        <v>4565300</v>
      </c>
      <c r="I35" s="737">
        <v>20181000071657</v>
      </c>
      <c r="J35" s="734" t="s">
        <v>1236</v>
      </c>
    </row>
    <row r="36" spans="1:10" s="724" customFormat="1" ht="23.25" customHeight="1" x14ac:dyDescent="0.2">
      <c r="A36" s="734">
        <v>100140153</v>
      </c>
      <c r="B36" s="735">
        <v>43373</v>
      </c>
      <c r="C36" s="734">
        <v>6126000</v>
      </c>
      <c r="D36" s="734">
        <v>2500700442</v>
      </c>
      <c r="E36" s="729">
        <v>2500700434</v>
      </c>
      <c r="F36" s="734" t="s">
        <v>361</v>
      </c>
      <c r="G36" s="734">
        <v>50</v>
      </c>
      <c r="H36" s="736">
        <v>5751900</v>
      </c>
      <c r="I36" s="737">
        <v>20181000003153</v>
      </c>
      <c r="J36" s="734" t="s">
        <v>1236</v>
      </c>
    </row>
    <row r="37" spans="1:10" s="724" customFormat="1" ht="23.25" customHeight="1" x14ac:dyDescent="0.2">
      <c r="A37" s="734">
        <v>100140154</v>
      </c>
      <c r="B37" s="735">
        <v>43373</v>
      </c>
      <c r="C37" s="734">
        <v>6126000</v>
      </c>
      <c r="D37" s="734">
        <v>2500700442</v>
      </c>
      <c r="E37" s="729">
        <v>2500700434</v>
      </c>
      <c r="F37" s="734" t="s">
        <v>361</v>
      </c>
      <c r="G37" s="734">
        <v>50</v>
      </c>
      <c r="H37" s="736">
        <v>4608000</v>
      </c>
      <c r="I37" s="737">
        <v>20181000021563</v>
      </c>
      <c r="J37" s="734" t="s">
        <v>1236</v>
      </c>
    </row>
    <row r="38" spans="1:10" s="724" customFormat="1" ht="23.25" customHeight="1" x14ac:dyDescent="0.2">
      <c r="A38" s="734">
        <v>100140155</v>
      </c>
      <c r="B38" s="735">
        <v>43373</v>
      </c>
      <c r="C38" s="734">
        <v>6126000</v>
      </c>
      <c r="D38" s="734">
        <v>2500700442</v>
      </c>
      <c r="E38" s="729">
        <v>2500700434</v>
      </c>
      <c r="F38" s="734" t="s">
        <v>361</v>
      </c>
      <c r="G38" s="734">
        <v>50</v>
      </c>
      <c r="H38" s="736">
        <v>6035900</v>
      </c>
      <c r="I38" s="737">
        <v>20181000027117</v>
      </c>
      <c r="J38" s="734" t="s">
        <v>1236</v>
      </c>
    </row>
    <row r="39" spans="1:10" s="724" customFormat="1" ht="23.25" customHeight="1" x14ac:dyDescent="0.2">
      <c r="A39" s="734">
        <v>100140156</v>
      </c>
      <c r="B39" s="735">
        <v>43373</v>
      </c>
      <c r="C39" s="734">
        <v>6126000</v>
      </c>
      <c r="D39" s="734">
        <v>2500700442</v>
      </c>
      <c r="E39" s="729">
        <v>2500700434</v>
      </c>
      <c r="F39" s="734" t="s">
        <v>361</v>
      </c>
      <c r="G39" s="734">
        <v>50</v>
      </c>
      <c r="H39" s="736">
        <v>5061000</v>
      </c>
      <c r="I39" s="737">
        <v>20181000003552</v>
      </c>
      <c r="J39" s="734" t="s">
        <v>1236</v>
      </c>
    </row>
    <row r="40" spans="1:10" s="724" customFormat="1" ht="23.25" customHeight="1" x14ac:dyDescent="0.2">
      <c r="A40" s="734">
        <v>100140157</v>
      </c>
      <c r="B40" s="735">
        <v>43373</v>
      </c>
      <c r="C40" s="734">
        <v>6126000</v>
      </c>
      <c r="D40" s="734">
        <v>2500700442</v>
      </c>
      <c r="E40" s="729">
        <v>2500700434</v>
      </c>
      <c r="F40" s="734" t="s">
        <v>361</v>
      </c>
      <c r="G40" s="734">
        <v>50</v>
      </c>
      <c r="H40" s="736">
        <v>5600300</v>
      </c>
      <c r="I40" s="737">
        <v>20181000027198</v>
      </c>
      <c r="J40" s="734" t="s">
        <v>1236</v>
      </c>
    </row>
    <row r="41" spans="1:10" s="724" customFormat="1" ht="23.25" customHeight="1" x14ac:dyDescent="0.2">
      <c r="A41" s="734">
        <v>100140158</v>
      </c>
      <c r="B41" s="735">
        <v>43373</v>
      </c>
      <c r="C41" s="734">
        <v>6126000</v>
      </c>
      <c r="D41" s="734">
        <v>2500700442</v>
      </c>
      <c r="E41" s="729">
        <v>2500700434</v>
      </c>
      <c r="F41" s="734" t="s">
        <v>361</v>
      </c>
      <c r="G41" s="734">
        <v>50</v>
      </c>
      <c r="H41" s="736">
        <v>6426300</v>
      </c>
      <c r="I41" s="737">
        <v>20181000027199</v>
      </c>
      <c r="J41" s="734" t="s">
        <v>1236</v>
      </c>
    </row>
    <row r="42" spans="1:10" s="724" customFormat="1" ht="23.25" customHeight="1" x14ac:dyDescent="0.2">
      <c r="A42" s="734">
        <v>100140159</v>
      </c>
      <c r="B42" s="735">
        <v>43373</v>
      </c>
      <c r="C42" s="734">
        <v>6126000</v>
      </c>
      <c r="D42" s="734">
        <v>2500700442</v>
      </c>
      <c r="E42" s="729">
        <v>2500700434</v>
      </c>
      <c r="F42" s="734" t="s">
        <v>361</v>
      </c>
      <c r="G42" s="734">
        <v>50</v>
      </c>
      <c r="H42" s="736">
        <v>4840700</v>
      </c>
      <c r="I42" s="737">
        <v>20181000003316</v>
      </c>
      <c r="J42" s="734" t="s">
        <v>1236</v>
      </c>
    </row>
    <row r="43" spans="1:10" s="724" customFormat="1" ht="23.25" customHeight="1" x14ac:dyDescent="0.2">
      <c r="A43" s="734">
        <v>100140160</v>
      </c>
      <c r="B43" s="735">
        <v>43373</v>
      </c>
      <c r="C43" s="734">
        <v>6126000</v>
      </c>
      <c r="D43" s="734">
        <v>2500700442</v>
      </c>
      <c r="E43" s="729">
        <v>2500700434</v>
      </c>
      <c r="F43" s="734" t="s">
        <v>361</v>
      </c>
      <c r="G43" s="734">
        <v>50</v>
      </c>
      <c r="H43" s="736">
        <v>6856100</v>
      </c>
      <c r="I43" s="737">
        <v>20181000030656</v>
      </c>
      <c r="J43" s="734" t="s">
        <v>1236</v>
      </c>
    </row>
    <row r="44" spans="1:10" s="724" customFormat="1" ht="23.25" customHeight="1" x14ac:dyDescent="0.2">
      <c r="A44" s="734">
        <v>100140161</v>
      </c>
      <c r="B44" s="735">
        <v>43373</v>
      </c>
      <c r="C44" s="734">
        <v>6126000</v>
      </c>
      <c r="D44" s="734">
        <v>2500700442</v>
      </c>
      <c r="E44" s="729">
        <v>2500700434</v>
      </c>
      <c r="F44" s="734" t="s">
        <v>361</v>
      </c>
      <c r="G44" s="734">
        <v>50</v>
      </c>
      <c r="H44" s="736">
        <v>5607400</v>
      </c>
      <c r="I44" s="737">
        <v>20181000032212</v>
      </c>
      <c r="J44" s="734" t="s">
        <v>1236</v>
      </c>
    </row>
    <row r="45" spans="1:10" s="724" customFormat="1" ht="23.25" customHeight="1" x14ac:dyDescent="0.2">
      <c r="A45" s="734">
        <v>100140162</v>
      </c>
      <c r="B45" s="735">
        <v>43373</v>
      </c>
      <c r="C45" s="734">
        <v>6126000</v>
      </c>
      <c r="D45" s="734">
        <v>2500700442</v>
      </c>
      <c r="E45" s="729">
        <v>2500700434</v>
      </c>
      <c r="F45" s="734" t="s">
        <v>361</v>
      </c>
      <c r="G45" s="734">
        <v>50</v>
      </c>
      <c r="H45" s="736">
        <v>5373400</v>
      </c>
      <c r="I45" s="737">
        <v>20181000032213</v>
      </c>
      <c r="J45" s="734" t="s">
        <v>1236</v>
      </c>
    </row>
    <row r="46" spans="1:10" s="724" customFormat="1" ht="23.25" customHeight="1" x14ac:dyDescent="0.2">
      <c r="A46" s="734">
        <v>100140163</v>
      </c>
      <c r="B46" s="735">
        <v>43373</v>
      </c>
      <c r="C46" s="734">
        <v>6126000</v>
      </c>
      <c r="D46" s="734">
        <v>2500700442</v>
      </c>
      <c r="E46" s="729">
        <v>2500700434</v>
      </c>
      <c r="F46" s="734" t="s">
        <v>361</v>
      </c>
      <c r="G46" s="734">
        <v>50</v>
      </c>
      <c r="H46" s="736">
        <v>4371600</v>
      </c>
      <c r="I46" s="737">
        <v>20181000029531</v>
      </c>
      <c r="J46" s="734" t="s">
        <v>1236</v>
      </c>
    </row>
    <row r="47" spans="1:10" s="724" customFormat="1" ht="23.25" customHeight="1" x14ac:dyDescent="0.2">
      <c r="A47" s="734">
        <v>100140164</v>
      </c>
      <c r="B47" s="735">
        <v>43373</v>
      </c>
      <c r="C47" s="734">
        <v>6126000</v>
      </c>
      <c r="D47" s="734">
        <v>2500700442</v>
      </c>
      <c r="E47" s="729">
        <v>2500700434</v>
      </c>
      <c r="F47" s="734" t="s">
        <v>361</v>
      </c>
      <c r="G47" s="734">
        <v>50</v>
      </c>
      <c r="H47" s="736">
        <v>4733500</v>
      </c>
      <c r="I47" s="737">
        <v>20181000077497</v>
      </c>
      <c r="J47" s="734" t="s">
        <v>1236</v>
      </c>
    </row>
    <row r="48" spans="1:10" s="724" customFormat="1" ht="23.25" customHeight="1" x14ac:dyDescent="0.2">
      <c r="A48" s="734">
        <v>100140165</v>
      </c>
      <c r="B48" s="735">
        <v>43373</v>
      </c>
      <c r="C48" s="734">
        <v>6126000</v>
      </c>
      <c r="D48" s="734">
        <v>2500700442</v>
      </c>
      <c r="E48" s="729">
        <v>2500700434</v>
      </c>
      <c r="F48" s="734" t="s">
        <v>361</v>
      </c>
      <c r="G48" s="734">
        <v>50</v>
      </c>
      <c r="H48" s="736">
        <v>3902400</v>
      </c>
      <c r="I48" s="737">
        <v>20181000028021</v>
      </c>
      <c r="J48" s="734" t="s">
        <v>1236</v>
      </c>
    </row>
    <row r="49" spans="1:10" s="724" customFormat="1" ht="23.25" customHeight="1" x14ac:dyDescent="0.2">
      <c r="A49" s="734">
        <v>100140166</v>
      </c>
      <c r="B49" s="735">
        <v>43373</v>
      </c>
      <c r="C49" s="734">
        <v>6126000</v>
      </c>
      <c r="D49" s="734">
        <v>2500700442</v>
      </c>
      <c r="E49" s="729">
        <v>2500700434</v>
      </c>
      <c r="F49" s="734" t="s">
        <v>361</v>
      </c>
      <c r="G49" s="734">
        <v>50</v>
      </c>
      <c r="H49" s="736">
        <v>4143200</v>
      </c>
      <c r="I49" s="737">
        <v>20181000071651</v>
      </c>
      <c r="J49" s="734" t="s">
        <v>1236</v>
      </c>
    </row>
    <row r="50" spans="1:10" s="724" customFormat="1" ht="23.25" customHeight="1" x14ac:dyDescent="0.2">
      <c r="A50" s="734">
        <v>100140167</v>
      </c>
      <c r="B50" s="735">
        <v>43373</v>
      </c>
      <c r="C50" s="734">
        <v>6126000</v>
      </c>
      <c r="D50" s="734">
        <v>2500700442</v>
      </c>
      <c r="E50" s="729">
        <v>2500700434</v>
      </c>
      <c r="F50" s="734" t="s">
        <v>361</v>
      </c>
      <c r="G50" s="734">
        <v>50</v>
      </c>
      <c r="H50" s="736">
        <v>3918800</v>
      </c>
      <c r="I50" s="737">
        <v>20181000084227</v>
      </c>
      <c r="J50" s="734" t="s">
        <v>1236</v>
      </c>
    </row>
    <row r="51" spans="1:10" s="724" customFormat="1" ht="23.25" customHeight="1" x14ac:dyDescent="0.2">
      <c r="A51" s="734">
        <v>100140168</v>
      </c>
      <c r="B51" s="735">
        <v>43373</v>
      </c>
      <c r="C51" s="734">
        <v>6126000</v>
      </c>
      <c r="D51" s="734">
        <v>2500700442</v>
      </c>
      <c r="E51" s="729">
        <v>2500700434</v>
      </c>
      <c r="F51" s="734" t="s">
        <v>361</v>
      </c>
      <c r="G51" s="734">
        <v>50</v>
      </c>
      <c r="H51" s="736">
        <v>3841600</v>
      </c>
      <c r="I51" s="737">
        <v>20181000084229</v>
      </c>
      <c r="J51" s="734" t="s">
        <v>1236</v>
      </c>
    </row>
    <row r="52" spans="1:10" s="724" customFormat="1" ht="23.25" customHeight="1" x14ac:dyDescent="0.2">
      <c r="A52" s="734">
        <v>100141616</v>
      </c>
      <c r="B52" s="735">
        <v>43373</v>
      </c>
      <c r="C52" s="734">
        <v>6126000</v>
      </c>
      <c r="D52" s="734">
        <v>2500700442</v>
      </c>
      <c r="E52" s="729">
        <v>2500700434</v>
      </c>
      <c r="F52" s="734" t="s">
        <v>361</v>
      </c>
      <c r="G52" s="734">
        <v>50</v>
      </c>
      <c r="H52" s="736">
        <v>4658300</v>
      </c>
      <c r="I52" s="737">
        <v>20181000003213</v>
      </c>
      <c r="J52" s="734" t="s">
        <v>1236</v>
      </c>
    </row>
    <row r="53" spans="1:10" s="724" customFormat="1" ht="23.25" customHeight="1" x14ac:dyDescent="0.2">
      <c r="A53" s="734">
        <v>100141617</v>
      </c>
      <c r="B53" s="735">
        <v>43373</v>
      </c>
      <c r="C53" s="734">
        <v>6126000</v>
      </c>
      <c r="D53" s="734">
        <v>2500700442</v>
      </c>
      <c r="E53" s="729">
        <v>2500700434</v>
      </c>
      <c r="F53" s="734" t="s">
        <v>361</v>
      </c>
      <c r="G53" s="734">
        <v>50</v>
      </c>
      <c r="H53" s="736">
        <v>4402900</v>
      </c>
      <c r="I53" s="737">
        <v>20181000003166</v>
      </c>
      <c r="J53" s="734" t="s">
        <v>1236</v>
      </c>
    </row>
    <row r="54" spans="1:10" s="724" customFormat="1" ht="23.25" customHeight="1" x14ac:dyDescent="0.2">
      <c r="A54" s="734">
        <v>100149106</v>
      </c>
      <c r="B54" s="735">
        <v>43373</v>
      </c>
      <c r="C54" s="734">
        <v>6126000</v>
      </c>
      <c r="D54" s="734">
        <v>2500700442</v>
      </c>
      <c r="E54" s="729">
        <v>2500700434</v>
      </c>
      <c r="F54" s="734" t="s">
        <v>361</v>
      </c>
      <c r="G54" s="734">
        <v>50</v>
      </c>
      <c r="H54" s="736">
        <v>4683100</v>
      </c>
      <c r="I54" s="737">
        <v>20181000027113</v>
      </c>
      <c r="J54" s="734" t="s">
        <v>1236</v>
      </c>
    </row>
    <row r="55" spans="1:10" s="724" customFormat="1" ht="23.25" customHeight="1" x14ac:dyDescent="0.2">
      <c r="A55" s="734">
        <v>100149107</v>
      </c>
      <c r="B55" s="735">
        <v>43373</v>
      </c>
      <c r="C55" s="734">
        <v>6126000</v>
      </c>
      <c r="D55" s="734">
        <v>2500700442</v>
      </c>
      <c r="E55" s="729">
        <v>2500700434</v>
      </c>
      <c r="F55" s="734" t="s">
        <v>361</v>
      </c>
      <c r="G55" s="734">
        <v>50</v>
      </c>
      <c r="H55" s="736">
        <v>6221900</v>
      </c>
      <c r="I55" s="737">
        <v>20181000022199</v>
      </c>
      <c r="J55" s="734" t="s">
        <v>1236</v>
      </c>
    </row>
    <row r="56" spans="1:10" s="724" customFormat="1" ht="23.25" customHeight="1" x14ac:dyDescent="0.2">
      <c r="A56" s="734">
        <v>100149108</v>
      </c>
      <c r="B56" s="735">
        <v>43373</v>
      </c>
      <c r="C56" s="734">
        <v>6126000</v>
      </c>
      <c r="D56" s="734">
        <v>2500700442</v>
      </c>
      <c r="E56" s="729">
        <v>2500700434</v>
      </c>
      <c r="F56" s="734" t="s">
        <v>361</v>
      </c>
      <c r="G56" s="734">
        <v>50</v>
      </c>
      <c r="H56" s="736">
        <v>4883600</v>
      </c>
      <c r="I56" s="737">
        <v>20181000027182</v>
      </c>
      <c r="J56" s="734" t="s">
        <v>1236</v>
      </c>
    </row>
    <row r="57" spans="1:10" s="724" customFormat="1" ht="23.25" customHeight="1" x14ac:dyDescent="0.2">
      <c r="A57" s="734">
        <v>100149109</v>
      </c>
      <c r="B57" s="735">
        <v>43373</v>
      </c>
      <c r="C57" s="734">
        <v>6126000</v>
      </c>
      <c r="D57" s="734">
        <v>2500700442</v>
      </c>
      <c r="E57" s="729">
        <v>2500700434</v>
      </c>
      <c r="F57" s="734" t="s">
        <v>361</v>
      </c>
      <c r="G57" s="734">
        <v>50</v>
      </c>
      <c r="H57" s="736">
        <v>6061100</v>
      </c>
      <c r="I57" s="737">
        <v>20181000012018</v>
      </c>
      <c r="J57" s="734" t="s">
        <v>1236</v>
      </c>
    </row>
    <row r="58" spans="1:10" s="724" customFormat="1" ht="23.25" customHeight="1" x14ac:dyDescent="0.2">
      <c r="A58" s="734">
        <v>100149110</v>
      </c>
      <c r="B58" s="735">
        <v>43373</v>
      </c>
      <c r="C58" s="734">
        <v>6126000</v>
      </c>
      <c r="D58" s="734">
        <v>2500700442</v>
      </c>
      <c r="E58" s="729">
        <v>2500700434</v>
      </c>
      <c r="F58" s="734" t="s">
        <v>361</v>
      </c>
      <c r="G58" s="734">
        <v>50</v>
      </c>
      <c r="H58" s="736">
        <v>6263800</v>
      </c>
      <c r="I58" s="737">
        <v>20181000003796</v>
      </c>
      <c r="J58" s="734" t="s">
        <v>1236</v>
      </c>
    </row>
    <row r="59" spans="1:10" s="724" customFormat="1" ht="23.25" customHeight="1" x14ac:dyDescent="0.2">
      <c r="A59" s="734">
        <v>100149111</v>
      </c>
      <c r="B59" s="735">
        <v>43373</v>
      </c>
      <c r="C59" s="734">
        <v>6126000</v>
      </c>
      <c r="D59" s="734">
        <v>2500700442</v>
      </c>
      <c r="E59" s="729">
        <v>2500700434</v>
      </c>
      <c r="F59" s="734" t="s">
        <v>361</v>
      </c>
      <c r="G59" s="734">
        <v>50</v>
      </c>
      <c r="H59" s="736">
        <v>5323700</v>
      </c>
      <c r="I59" s="737">
        <v>20181000032214</v>
      </c>
      <c r="J59" s="734" t="s">
        <v>1236</v>
      </c>
    </row>
    <row r="60" spans="1:10" s="724" customFormat="1" ht="23.25" customHeight="1" x14ac:dyDescent="0.2">
      <c r="A60" s="734">
        <v>100149112</v>
      </c>
      <c r="B60" s="735">
        <v>43373</v>
      </c>
      <c r="C60" s="734">
        <v>6126000</v>
      </c>
      <c r="D60" s="734">
        <v>2500700442</v>
      </c>
      <c r="E60" s="729">
        <v>2500700434</v>
      </c>
      <c r="F60" s="734" t="s">
        <v>361</v>
      </c>
      <c r="G60" s="734">
        <v>50</v>
      </c>
      <c r="H60" s="736">
        <v>4937800</v>
      </c>
      <c r="I60" s="737">
        <v>20181000032235</v>
      </c>
      <c r="J60" s="734" t="s">
        <v>1236</v>
      </c>
    </row>
    <row r="61" spans="1:10" s="724" customFormat="1" ht="23.25" customHeight="1" x14ac:dyDescent="0.2">
      <c r="A61" s="734">
        <v>100149113</v>
      </c>
      <c r="B61" s="735">
        <v>43373</v>
      </c>
      <c r="C61" s="734">
        <v>6126000</v>
      </c>
      <c r="D61" s="734">
        <v>2500700442</v>
      </c>
      <c r="E61" s="729">
        <v>2500700434</v>
      </c>
      <c r="F61" s="734" t="s">
        <v>361</v>
      </c>
      <c r="G61" s="734">
        <v>50</v>
      </c>
      <c r="H61" s="736">
        <v>4996400</v>
      </c>
      <c r="I61" s="737">
        <v>20181000032236</v>
      </c>
      <c r="J61" s="734" t="s">
        <v>1236</v>
      </c>
    </row>
    <row r="62" spans="1:10" s="724" customFormat="1" ht="23.25" customHeight="1" x14ac:dyDescent="0.2">
      <c r="A62" s="734">
        <v>100149114</v>
      </c>
      <c r="B62" s="735">
        <v>43373</v>
      </c>
      <c r="C62" s="734">
        <v>6126000</v>
      </c>
      <c r="D62" s="734">
        <v>2500700442</v>
      </c>
      <c r="E62" s="729">
        <v>2500700434</v>
      </c>
      <c r="F62" s="734" t="s">
        <v>361</v>
      </c>
      <c r="G62" s="734">
        <v>50</v>
      </c>
      <c r="H62" s="736">
        <v>5842800</v>
      </c>
      <c r="I62" s="737">
        <v>20181000028020</v>
      </c>
      <c r="J62" s="734" t="s">
        <v>1236</v>
      </c>
    </row>
    <row r="63" spans="1:10" s="724" customFormat="1" ht="23.25" customHeight="1" x14ac:dyDescent="0.2">
      <c r="A63" s="734">
        <v>100149115</v>
      </c>
      <c r="B63" s="735">
        <v>43373</v>
      </c>
      <c r="C63" s="734">
        <v>6126000</v>
      </c>
      <c r="D63" s="734">
        <v>2500700442</v>
      </c>
      <c r="E63" s="729">
        <v>2500700434</v>
      </c>
      <c r="F63" s="734" t="s">
        <v>361</v>
      </c>
      <c r="G63" s="734">
        <v>50</v>
      </c>
      <c r="H63" s="736">
        <v>3771900</v>
      </c>
      <c r="I63" s="738">
        <v>20181000081126</v>
      </c>
      <c r="J63" s="739" t="s">
        <v>1236</v>
      </c>
    </row>
    <row r="64" spans="1:10" s="743" customFormat="1" ht="23.25" customHeight="1" thickBot="1" x14ac:dyDescent="0.25">
      <c r="A64" s="932" t="s">
        <v>437</v>
      </c>
      <c r="B64" s="921"/>
      <c r="C64" s="921"/>
      <c r="D64" s="921"/>
      <c r="E64" s="921"/>
      <c r="F64" s="921"/>
      <c r="G64" s="922"/>
      <c r="H64" s="740">
        <f>SUM(H7:H63)</f>
        <v>280136000</v>
      </c>
      <c r="I64" s="741"/>
      <c r="J64" s="742"/>
    </row>
    <row r="65" spans="7:7" ht="21.75" thickTop="1" x14ac:dyDescent="0.35">
      <c r="G65" s="744"/>
    </row>
  </sheetData>
  <mergeCells count="5">
    <mergeCell ref="A2:J2"/>
    <mergeCell ref="A3:J3"/>
    <mergeCell ref="A4:J4"/>
    <mergeCell ref="A64:G64"/>
    <mergeCell ref="I1:J1"/>
  </mergeCells>
  <printOptions horizontalCentered="1"/>
  <pageMargins left="0.19685039370078741" right="0" top="0.47244094488188981" bottom="0" header="0.31496062992125984" footer="0.15748031496062992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H48"/>
  <sheetViews>
    <sheetView topLeftCell="A10" zoomScaleNormal="100" zoomScaleSheetLayoutView="100" workbookViewId="0">
      <selection activeCell="K27" sqref="K27"/>
    </sheetView>
  </sheetViews>
  <sheetFormatPr defaultRowHeight="21" x14ac:dyDescent="0.2"/>
  <cols>
    <col min="1" max="1" width="7.25" style="745" bestFit="1" customWidth="1"/>
    <col min="2" max="2" width="5.625" style="746" bestFit="1" customWidth="1"/>
    <col min="3" max="3" width="10.5" style="747" bestFit="1" customWidth="1"/>
    <col min="4" max="4" width="12" style="747" customWidth="1"/>
    <col min="5" max="5" width="13.5" style="748" customWidth="1"/>
    <col min="6" max="6" width="12.375" style="748" customWidth="1"/>
    <col min="7" max="7" width="26.25" style="749" customWidth="1"/>
    <col min="8" max="8" width="25.875" style="748" customWidth="1"/>
    <col min="9" max="9" width="12.375" style="750" customWidth="1"/>
    <col min="10" max="10" width="35.375" style="798" customWidth="1"/>
    <col min="11" max="11" width="19.125" style="750" customWidth="1"/>
    <col min="12" max="12" width="23.375" style="745" bestFit="1" customWidth="1"/>
    <col min="13" max="13" width="9" style="745"/>
    <col min="14" max="14" width="24.875" style="745" customWidth="1"/>
    <col min="15" max="16" width="9" style="745"/>
    <col min="17" max="17" width="26.875" style="745" customWidth="1"/>
    <col min="18" max="18" width="44.875" style="745" customWidth="1"/>
    <col min="19" max="19" width="24.375" style="745" customWidth="1"/>
    <col min="20" max="20" width="30.125" style="745" customWidth="1"/>
    <col min="21" max="21" width="27.75" style="746" customWidth="1"/>
    <col min="22" max="24" width="9" style="745"/>
    <col min="25" max="25" width="23.375" style="745" customWidth="1"/>
    <col min="26" max="26" width="18.875" style="745" customWidth="1"/>
    <col min="27" max="230" width="9" style="745"/>
    <col min="231" max="231" width="2.375" style="745" customWidth="1"/>
    <col min="232" max="232" width="9.25" style="745" customWidth="1"/>
    <col min="233" max="233" width="20.875" style="745" customWidth="1"/>
    <col min="234" max="234" width="21.875" style="745" customWidth="1"/>
    <col min="235" max="235" width="22.25" style="745" customWidth="1"/>
    <col min="236" max="236" width="21.25" style="745" customWidth="1"/>
    <col min="237" max="238" width="0" style="745" hidden="1" customWidth="1"/>
    <col min="239" max="239" width="20.75" style="745" customWidth="1"/>
    <col min="240" max="240" width="22.625" style="745" customWidth="1"/>
    <col min="241" max="241" width="26.875" style="745" customWidth="1"/>
    <col min="242" max="242" width="0" style="745" hidden="1" customWidth="1"/>
    <col min="243" max="243" width="21.125" style="745" customWidth="1"/>
    <col min="244" max="244" width="0" style="745" hidden="1" customWidth="1"/>
    <col min="245" max="245" width="24.625" style="745" customWidth="1"/>
    <col min="246" max="246" width="27" style="745" customWidth="1"/>
    <col min="247" max="249" width="0" style="745" hidden="1" customWidth="1"/>
    <col min="250" max="250" width="15.25" style="745" bestFit="1" customWidth="1"/>
    <col min="251" max="251" width="28.125" style="745" customWidth="1"/>
    <col min="252" max="260" width="2.25" style="745" customWidth="1"/>
    <col min="261" max="486" width="9" style="745"/>
    <col min="487" max="487" width="2.375" style="745" customWidth="1"/>
    <col min="488" max="488" width="9.25" style="745" customWidth="1"/>
    <col min="489" max="489" width="20.875" style="745" customWidth="1"/>
    <col min="490" max="490" width="21.875" style="745" customWidth="1"/>
    <col min="491" max="491" width="22.25" style="745" customWidth="1"/>
    <col min="492" max="492" width="21.25" style="745" customWidth="1"/>
    <col min="493" max="494" width="0" style="745" hidden="1" customWidth="1"/>
    <col min="495" max="495" width="20.75" style="745" customWidth="1"/>
    <col min="496" max="496" width="22.625" style="745" customWidth="1"/>
    <col min="497" max="497" width="26.875" style="745" customWidth="1"/>
    <col min="498" max="498" width="0" style="745" hidden="1" customWidth="1"/>
    <col min="499" max="499" width="21.125" style="745" customWidth="1"/>
    <col min="500" max="500" width="0" style="745" hidden="1" customWidth="1"/>
    <col min="501" max="501" width="24.625" style="745" customWidth="1"/>
    <col min="502" max="502" width="27" style="745" customWidth="1"/>
    <col min="503" max="505" width="0" style="745" hidden="1" customWidth="1"/>
    <col min="506" max="506" width="15.25" style="745" bestFit="1" customWidth="1"/>
    <col min="507" max="507" width="28.125" style="745" customWidth="1"/>
    <col min="508" max="516" width="2.25" style="745" customWidth="1"/>
    <col min="517" max="742" width="9" style="745"/>
    <col min="743" max="743" width="2.375" style="745" customWidth="1"/>
    <col min="744" max="744" width="9.25" style="745" customWidth="1"/>
    <col min="745" max="745" width="20.875" style="745" customWidth="1"/>
    <col min="746" max="746" width="21.875" style="745" customWidth="1"/>
    <col min="747" max="747" width="22.25" style="745" customWidth="1"/>
    <col min="748" max="748" width="21.25" style="745" customWidth="1"/>
    <col min="749" max="750" width="0" style="745" hidden="1" customWidth="1"/>
    <col min="751" max="751" width="20.75" style="745" customWidth="1"/>
    <col min="752" max="752" width="22.625" style="745" customWidth="1"/>
    <col min="753" max="753" width="26.875" style="745" customWidth="1"/>
    <col min="754" max="754" width="0" style="745" hidden="1" customWidth="1"/>
    <col min="755" max="755" width="21.125" style="745" customWidth="1"/>
    <col min="756" max="756" width="0" style="745" hidden="1" customWidth="1"/>
    <col min="757" max="757" width="24.625" style="745" customWidth="1"/>
    <col min="758" max="758" width="27" style="745" customWidth="1"/>
    <col min="759" max="761" width="0" style="745" hidden="1" customWidth="1"/>
    <col min="762" max="762" width="15.25" style="745" bestFit="1" customWidth="1"/>
    <col min="763" max="763" width="28.125" style="745" customWidth="1"/>
    <col min="764" max="772" width="2.25" style="745" customWidth="1"/>
    <col min="773" max="998" width="9" style="745"/>
    <col min="999" max="999" width="2.375" style="745" customWidth="1"/>
    <col min="1000" max="1000" width="9.25" style="745" customWidth="1"/>
    <col min="1001" max="1001" width="20.875" style="745" customWidth="1"/>
    <col min="1002" max="1002" width="21.875" style="745" customWidth="1"/>
    <col min="1003" max="1003" width="22.25" style="745" customWidth="1"/>
    <col min="1004" max="1004" width="21.25" style="745" customWidth="1"/>
    <col min="1005" max="1006" width="0" style="745" hidden="1" customWidth="1"/>
    <col min="1007" max="1007" width="20.75" style="745" customWidth="1"/>
    <col min="1008" max="1008" width="22.625" style="745" customWidth="1"/>
    <col min="1009" max="1009" width="26.875" style="745" customWidth="1"/>
    <col min="1010" max="1010" width="0" style="745" hidden="1" customWidth="1"/>
    <col min="1011" max="1011" width="21.125" style="745" customWidth="1"/>
    <col min="1012" max="1012" width="0" style="745" hidden="1" customWidth="1"/>
    <col min="1013" max="1013" width="24.625" style="745" customWidth="1"/>
    <col min="1014" max="1014" width="27" style="745" customWidth="1"/>
    <col min="1015" max="1017" width="0" style="745" hidden="1" customWidth="1"/>
    <col min="1018" max="1018" width="15.25" style="745" bestFit="1" customWidth="1"/>
    <col min="1019" max="1019" width="28.125" style="745" customWidth="1"/>
    <col min="1020" max="1028" width="2.25" style="745" customWidth="1"/>
    <col min="1029" max="1254" width="9" style="745"/>
    <col min="1255" max="1255" width="2.375" style="745" customWidth="1"/>
    <col min="1256" max="1256" width="9.25" style="745" customWidth="1"/>
    <col min="1257" max="1257" width="20.875" style="745" customWidth="1"/>
    <col min="1258" max="1258" width="21.875" style="745" customWidth="1"/>
    <col min="1259" max="1259" width="22.25" style="745" customWidth="1"/>
    <col min="1260" max="1260" width="21.25" style="745" customWidth="1"/>
    <col min="1261" max="1262" width="0" style="745" hidden="1" customWidth="1"/>
    <col min="1263" max="1263" width="20.75" style="745" customWidth="1"/>
    <col min="1264" max="1264" width="22.625" style="745" customWidth="1"/>
    <col min="1265" max="1265" width="26.875" style="745" customWidth="1"/>
    <col min="1266" max="1266" width="0" style="745" hidden="1" customWidth="1"/>
    <col min="1267" max="1267" width="21.125" style="745" customWidth="1"/>
    <col min="1268" max="1268" width="0" style="745" hidden="1" customWidth="1"/>
    <col min="1269" max="1269" width="24.625" style="745" customWidth="1"/>
    <col min="1270" max="1270" width="27" style="745" customWidth="1"/>
    <col min="1271" max="1273" width="0" style="745" hidden="1" customWidth="1"/>
    <col min="1274" max="1274" width="15.25" style="745" bestFit="1" customWidth="1"/>
    <col min="1275" max="1275" width="28.125" style="745" customWidth="1"/>
    <col min="1276" max="1284" width="2.25" style="745" customWidth="1"/>
    <col min="1285" max="1510" width="9" style="745"/>
    <col min="1511" max="1511" width="2.375" style="745" customWidth="1"/>
    <col min="1512" max="1512" width="9.25" style="745" customWidth="1"/>
    <col min="1513" max="1513" width="20.875" style="745" customWidth="1"/>
    <col min="1514" max="1514" width="21.875" style="745" customWidth="1"/>
    <col min="1515" max="1515" width="22.25" style="745" customWidth="1"/>
    <col min="1516" max="1516" width="21.25" style="745" customWidth="1"/>
    <col min="1517" max="1518" width="0" style="745" hidden="1" customWidth="1"/>
    <col min="1519" max="1519" width="20.75" style="745" customWidth="1"/>
    <col min="1520" max="1520" width="22.625" style="745" customWidth="1"/>
    <col min="1521" max="1521" width="26.875" style="745" customWidth="1"/>
    <col min="1522" max="1522" width="0" style="745" hidden="1" customWidth="1"/>
    <col min="1523" max="1523" width="21.125" style="745" customWidth="1"/>
    <col min="1524" max="1524" width="0" style="745" hidden="1" customWidth="1"/>
    <col min="1525" max="1525" width="24.625" style="745" customWidth="1"/>
    <col min="1526" max="1526" width="27" style="745" customWidth="1"/>
    <col min="1527" max="1529" width="0" style="745" hidden="1" customWidth="1"/>
    <col min="1530" max="1530" width="15.25" style="745" bestFit="1" customWidth="1"/>
    <col min="1531" max="1531" width="28.125" style="745" customWidth="1"/>
    <col min="1532" max="1540" width="2.25" style="745" customWidth="1"/>
    <col min="1541" max="1766" width="9" style="745"/>
    <col min="1767" max="1767" width="2.375" style="745" customWidth="1"/>
    <col min="1768" max="1768" width="9.25" style="745" customWidth="1"/>
    <col min="1769" max="1769" width="20.875" style="745" customWidth="1"/>
    <col min="1770" max="1770" width="21.875" style="745" customWidth="1"/>
    <col min="1771" max="1771" width="22.25" style="745" customWidth="1"/>
    <col min="1772" max="1772" width="21.25" style="745" customWidth="1"/>
    <col min="1773" max="1774" width="0" style="745" hidden="1" customWidth="1"/>
    <col min="1775" max="1775" width="20.75" style="745" customWidth="1"/>
    <col min="1776" max="1776" width="22.625" style="745" customWidth="1"/>
    <col min="1777" max="1777" width="26.875" style="745" customWidth="1"/>
    <col min="1778" max="1778" width="0" style="745" hidden="1" customWidth="1"/>
    <col min="1779" max="1779" width="21.125" style="745" customWidth="1"/>
    <col min="1780" max="1780" width="0" style="745" hidden="1" customWidth="1"/>
    <col min="1781" max="1781" width="24.625" style="745" customWidth="1"/>
    <col min="1782" max="1782" width="27" style="745" customWidth="1"/>
    <col min="1783" max="1785" width="0" style="745" hidden="1" customWidth="1"/>
    <col min="1786" max="1786" width="15.25" style="745" bestFit="1" customWidth="1"/>
    <col min="1787" max="1787" width="28.125" style="745" customWidth="1"/>
    <col min="1788" max="1796" width="2.25" style="745" customWidth="1"/>
    <col min="1797" max="2022" width="9" style="745"/>
    <col min="2023" max="2023" width="2.375" style="745" customWidth="1"/>
    <col min="2024" max="2024" width="9.25" style="745" customWidth="1"/>
    <col min="2025" max="2025" width="20.875" style="745" customWidth="1"/>
    <col min="2026" max="2026" width="21.875" style="745" customWidth="1"/>
    <col min="2027" max="2027" width="22.25" style="745" customWidth="1"/>
    <col min="2028" max="2028" width="21.25" style="745" customWidth="1"/>
    <col min="2029" max="2030" width="0" style="745" hidden="1" customWidth="1"/>
    <col min="2031" max="2031" width="20.75" style="745" customWidth="1"/>
    <col min="2032" max="2032" width="22.625" style="745" customWidth="1"/>
    <col min="2033" max="2033" width="26.875" style="745" customWidth="1"/>
    <col min="2034" max="2034" width="0" style="745" hidden="1" customWidth="1"/>
    <col min="2035" max="2035" width="21.125" style="745" customWidth="1"/>
    <col min="2036" max="2036" width="0" style="745" hidden="1" customWidth="1"/>
    <col min="2037" max="2037" width="24.625" style="745" customWidth="1"/>
    <col min="2038" max="2038" width="27" style="745" customWidth="1"/>
    <col min="2039" max="2041" width="0" style="745" hidden="1" customWidth="1"/>
    <col min="2042" max="2042" width="15.25" style="745" bestFit="1" customWidth="1"/>
    <col min="2043" max="2043" width="28.125" style="745" customWidth="1"/>
    <col min="2044" max="2052" width="2.25" style="745" customWidth="1"/>
    <col min="2053" max="2278" width="9" style="745"/>
    <col min="2279" max="2279" width="2.375" style="745" customWidth="1"/>
    <col min="2280" max="2280" width="9.25" style="745" customWidth="1"/>
    <col min="2281" max="2281" width="20.875" style="745" customWidth="1"/>
    <col min="2282" max="2282" width="21.875" style="745" customWidth="1"/>
    <col min="2283" max="2283" width="22.25" style="745" customWidth="1"/>
    <col min="2284" max="2284" width="21.25" style="745" customWidth="1"/>
    <col min="2285" max="2286" width="0" style="745" hidden="1" customWidth="1"/>
    <col min="2287" max="2287" width="20.75" style="745" customWidth="1"/>
    <col min="2288" max="2288" width="22.625" style="745" customWidth="1"/>
    <col min="2289" max="2289" width="26.875" style="745" customWidth="1"/>
    <col min="2290" max="2290" width="0" style="745" hidden="1" customWidth="1"/>
    <col min="2291" max="2291" width="21.125" style="745" customWidth="1"/>
    <col min="2292" max="2292" width="0" style="745" hidden="1" customWidth="1"/>
    <col min="2293" max="2293" width="24.625" style="745" customWidth="1"/>
    <col min="2294" max="2294" width="27" style="745" customWidth="1"/>
    <col min="2295" max="2297" width="0" style="745" hidden="1" customWidth="1"/>
    <col min="2298" max="2298" width="15.25" style="745" bestFit="1" customWidth="1"/>
    <col min="2299" max="2299" width="28.125" style="745" customWidth="1"/>
    <col min="2300" max="2308" width="2.25" style="745" customWidth="1"/>
    <col min="2309" max="2534" width="9" style="745"/>
    <col min="2535" max="2535" width="2.375" style="745" customWidth="1"/>
    <col min="2536" max="2536" width="9.25" style="745" customWidth="1"/>
    <col min="2537" max="2537" width="20.875" style="745" customWidth="1"/>
    <col min="2538" max="2538" width="21.875" style="745" customWidth="1"/>
    <col min="2539" max="2539" width="22.25" style="745" customWidth="1"/>
    <col min="2540" max="2540" width="21.25" style="745" customWidth="1"/>
    <col min="2541" max="2542" width="0" style="745" hidden="1" customWidth="1"/>
    <col min="2543" max="2543" width="20.75" style="745" customWidth="1"/>
    <col min="2544" max="2544" width="22.625" style="745" customWidth="1"/>
    <col min="2545" max="2545" width="26.875" style="745" customWidth="1"/>
    <col min="2546" max="2546" width="0" style="745" hidden="1" customWidth="1"/>
    <col min="2547" max="2547" width="21.125" style="745" customWidth="1"/>
    <col min="2548" max="2548" width="0" style="745" hidden="1" customWidth="1"/>
    <col min="2549" max="2549" width="24.625" style="745" customWidth="1"/>
    <col min="2550" max="2550" width="27" style="745" customWidth="1"/>
    <col min="2551" max="2553" width="0" style="745" hidden="1" customWidth="1"/>
    <col min="2554" max="2554" width="15.25" style="745" bestFit="1" customWidth="1"/>
    <col min="2555" max="2555" width="28.125" style="745" customWidth="1"/>
    <col min="2556" max="2564" width="2.25" style="745" customWidth="1"/>
    <col min="2565" max="2790" width="9" style="745"/>
    <col min="2791" max="2791" width="2.375" style="745" customWidth="1"/>
    <col min="2792" max="2792" width="9.25" style="745" customWidth="1"/>
    <col min="2793" max="2793" width="20.875" style="745" customWidth="1"/>
    <col min="2794" max="2794" width="21.875" style="745" customWidth="1"/>
    <col min="2795" max="2795" width="22.25" style="745" customWidth="1"/>
    <col min="2796" max="2796" width="21.25" style="745" customWidth="1"/>
    <col min="2797" max="2798" width="0" style="745" hidden="1" customWidth="1"/>
    <col min="2799" max="2799" width="20.75" style="745" customWidth="1"/>
    <col min="2800" max="2800" width="22.625" style="745" customWidth="1"/>
    <col min="2801" max="2801" width="26.875" style="745" customWidth="1"/>
    <col min="2802" max="2802" width="0" style="745" hidden="1" customWidth="1"/>
    <col min="2803" max="2803" width="21.125" style="745" customWidth="1"/>
    <col min="2804" max="2804" width="0" style="745" hidden="1" customWidth="1"/>
    <col min="2805" max="2805" width="24.625" style="745" customWidth="1"/>
    <col min="2806" max="2806" width="27" style="745" customWidth="1"/>
    <col min="2807" max="2809" width="0" style="745" hidden="1" customWidth="1"/>
    <col min="2810" max="2810" width="15.25" style="745" bestFit="1" customWidth="1"/>
    <col min="2811" max="2811" width="28.125" style="745" customWidth="1"/>
    <col min="2812" max="2820" width="2.25" style="745" customWidth="1"/>
    <col min="2821" max="3046" width="9" style="745"/>
    <col min="3047" max="3047" width="2.375" style="745" customWidth="1"/>
    <col min="3048" max="3048" width="9.25" style="745" customWidth="1"/>
    <col min="3049" max="3049" width="20.875" style="745" customWidth="1"/>
    <col min="3050" max="3050" width="21.875" style="745" customWidth="1"/>
    <col min="3051" max="3051" width="22.25" style="745" customWidth="1"/>
    <col min="3052" max="3052" width="21.25" style="745" customWidth="1"/>
    <col min="3053" max="3054" width="0" style="745" hidden="1" customWidth="1"/>
    <col min="3055" max="3055" width="20.75" style="745" customWidth="1"/>
    <col min="3056" max="3056" width="22.625" style="745" customWidth="1"/>
    <col min="3057" max="3057" width="26.875" style="745" customWidth="1"/>
    <col min="3058" max="3058" width="0" style="745" hidden="1" customWidth="1"/>
    <col min="3059" max="3059" width="21.125" style="745" customWidth="1"/>
    <col min="3060" max="3060" width="0" style="745" hidden="1" customWidth="1"/>
    <col min="3061" max="3061" width="24.625" style="745" customWidth="1"/>
    <col min="3062" max="3062" width="27" style="745" customWidth="1"/>
    <col min="3063" max="3065" width="0" style="745" hidden="1" customWidth="1"/>
    <col min="3066" max="3066" width="15.25" style="745" bestFit="1" customWidth="1"/>
    <col min="3067" max="3067" width="28.125" style="745" customWidth="1"/>
    <col min="3068" max="3076" width="2.25" style="745" customWidth="1"/>
    <col min="3077" max="3302" width="9" style="745"/>
    <col min="3303" max="3303" width="2.375" style="745" customWidth="1"/>
    <col min="3304" max="3304" width="9.25" style="745" customWidth="1"/>
    <col min="3305" max="3305" width="20.875" style="745" customWidth="1"/>
    <col min="3306" max="3306" width="21.875" style="745" customWidth="1"/>
    <col min="3307" max="3307" width="22.25" style="745" customWidth="1"/>
    <col min="3308" max="3308" width="21.25" style="745" customWidth="1"/>
    <col min="3309" max="3310" width="0" style="745" hidden="1" customWidth="1"/>
    <col min="3311" max="3311" width="20.75" style="745" customWidth="1"/>
    <col min="3312" max="3312" width="22.625" style="745" customWidth="1"/>
    <col min="3313" max="3313" width="26.875" style="745" customWidth="1"/>
    <col min="3314" max="3314" width="0" style="745" hidden="1" customWidth="1"/>
    <col min="3315" max="3315" width="21.125" style="745" customWidth="1"/>
    <col min="3316" max="3316" width="0" style="745" hidden="1" customWidth="1"/>
    <col min="3317" max="3317" width="24.625" style="745" customWidth="1"/>
    <col min="3318" max="3318" width="27" style="745" customWidth="1"/>
    <col min="3319" max="3321" width="0" style="745" hidden="1" customWidth="1"/>
    <col min="3322" max="3322" width="15.25" style="745" bestFit="1" customWidth="1"/>
    <col min="3323" max="3323" width="28.125" style="745" customWidth="1"/>
    <col min="3324" max="3332" width="2.25" style="745" customWidth="1"/>
    <col min="3333" max="3558" width="9" style="745"/>
    <col min="3559" max="3559" width="2.375" style="745" customWidth="1"/>
    <col min="3560" max="3560" width="9.25" style="745" customWidth="1"/>
    <col min="3561" max="3561" width="20.875" style="745" customWidth="1"/>
    <col min="3562" max="3562" width="21.875" style="745" customWidth="1"/>
    <col min="3563" max="3563" width="22.25" style="745" customWidth="1"/>
    <col min="3564" max="3564" width="21.25" style="745" customWidth="1"/>
    <col min="3565" max="3566" width="0" style="745" hidden="1" customWidth="1"/>
    <col min="3567" max="3567" width="20.75" style="745" customWidth="1"/>
    <col min="3568" max="3568" width="22.625" style="745" customWidth="1"/>
    <col min="3569" max="3569" width="26.875" style="745" customWidth="1"/>
    <col min="3570" max="3570" width="0" style="745" hidden="1" customWidth="1"/>
    <col min="3571" max="3571" width="21.125" style="745" customWidth="1"/>
    <col min="3572" max="3572" width="0" style="745" hidden="1" customWidth="1"/>
    <col min="3573" max="3573" width="24.625" style="745" customWidth="1"/>
    <col min="3574" max="3574" width="27" style="745" customWidth="1"/>
    <col min="3575" max="3577" width="0" style="745" hidden="1" customWidth="1"/>
    <col min="3578" max="3578" width="15.25" style="745" bestFit="1" customWidth="1"/>
    <col min="3579" max="3579" width="28.125" style="745" customWidth="1"/>
    <col min="3580" max="3588" width="2.25" style="745" customWidth="1"/>
    <col min="3589" max="3814" width="9" style="745"/>
    <col min="3815" max="3815" width="2.375" style="745" customWidth="1"/>
    <col min="3816" max="3816" width="9.25" style="745" customWidth="1"/>
    <col min="3817" max="3817" width="20.875" style="745" customWidth="1"/>
    <col min="3818" max="3818" width="21.875" style="745" customWidth="1"/>
    <col min="3819" max="3819" width="22.25" style="745" customWidth="1"/>
    <col min="3820" max="3820" width="21.25" style="745" customWidth="1"/>
    <col min="3821" max="3822" width="0" style="745" hidden="1" customWidth="1"/>
    <col min="3823" max="3823" width="20.75" style="745" customWidth="1"/>
    <col min="3824" max="3824" width="22.625" style="745" customWidth="1"/>
    <col min="3825" max="3825" width="26.875" style="745" customWidth="1"/>
    <col min="3826" max="3826" width="0" style="745" hidden="1" customWidth="1"/>
    <col min="3827" max="3827" width="21.125" style="745" customWidth="1"/>
    <col min="3828" max="3828" width="0" style="745" hidden="1" customWidth="1"/>
    <col min="3829" max="3829" width="24.625" style="745" customWidth="1"/>
    <col min="3830" max="3830" width="27" style="745" customWidth="1"/>
    <col min="3831" max="3833" width="0" style="745" hidden="1" customWidth="1"/>
    <col min="3834" max="3834" width="15.25" style="745" bestFit="1" customWidth="1"/>
    <col min="3835" max="3835" width="28.125" style="745" customWidth="1"/>
    <col min="3836" max="3844" width="2.25" style="745" customWidth="1"/>
    <col min="3845" max="4070" width="9" style="745"/>
    <col min="4071" max="4071" width="2.375" style="745" customWidth="1"/>
    <col min="4072" max="4072" width="9.25" style="745" customWidth="1"/>
    <col min="4073" max="4073" width="20.875" style="745" customWidth="1"/>
    <col min="4074" max="4074" width="21.875" style="745" customWidth="1"/>
    <col min="4075" max="4075" width="22.25" style="745" customWidth="1"/>
    <col min="4076" max="4076" width="21.25" style="745" customWidth="1"/>
    <col min="4077" max="4078" width="0" style="745" hidden="1" customWidth="1"/>
    <col min="4079" max="4079" width="20.75" style="745" customWidth="1"/>
    <col min="4080" max="4080" width="22.625" style="745" customWidth="1"/>
    <col min="4081" max="4081" width="26.875" style="745" customWidth="1"/>
    <col min="4082" max="4082" width="0" style="745" hidden="1" customWidth="1"/>
    <col min="4083" max="4083" width="21.125" style="745" customWidth="1"/>
    <col min="4084" max="4084" width="0" style="745" hidden="1" customWidth="1"/>
    <col min="4085" max="4085" width="24.625" style="745" customWidth="1"/>
    <col min="4086" max="4086" width="27" style="745" customWidth="1"/>
    <col min="4087" max="4089" width="0" style="745" hidden="1" customWidth="1"/>
    <col min="4090" max="4090" width="15.25" style="745" bestFit="1" customWidth="1"/>
    <col min="4091" max="4091" width="28.125" style="745" customWidth="1"/>
    <col min="4092" max="4100" width="2.25" style="745" customWidth="1"/>
    <col min="4101" max="4326" width="9" style="745"/>
    <col min="4327" max="4327" width="2.375" style="745" customWidth="1"/>
    <col min="4328" max="4328" width="9.25" style="745" customWidth="1"/>
    <col min="4329" max="4329" width="20.875" style="745" customWidth="1"/>
    <col min="4330" max="4330" width="21.875" style="745" customWidth="1"/>
    <col min="4331" max="4331" width="22.25" style="745" customWidth="1"/>
    <col min="4332" max="4332" width="21.25" style="745" customWidth="1"/>
    <col min="4333" max="4334" width="0" style="745" hidden="1" customWidth="1"/>
    <col min="4335" max="4335" width="20.75" style="745" customWidth="1"/>
    <col min="4336" max="4336" width="22.625" style="745" customWidth="1"/>
    <col min="4337" max="4337" width="26.875" style="745" customWidth="1"/>
    <col min="4338" max="4338" width="0" style="745" hidden="1" customWidth="1"/>
    <col min="4339" max="4339" width="21.125" style="745" customWidth="1"/>
    <col min="4340" max="4340" width="0" style="745" hidden="1" customWidth="1"/>
    <col min="4341" max="4341" width="24.625" style="745" customWidth="1"/>
    <col min="4342" max="4342" width="27" style="745" customWidth="1"/>
    <col min="4343" max="4345" width="0" style="745" hidden="1" customWidth="1"/>
    <col min="4346" max="4346" width="15.25" style="745" bestFit="1" customWidth="1"/>
    <col min="4347" max="4347" width="28.125" style="745" customWidth="1"/>
    <col min="4348" max="4356" width="2.25" style="745" customWidth="1"/>
    <col min="4357" max="4582" width="9" style="745"/>
    <col min="4583" max="4583" width="2.375" style="745" customWidth="1"/>
    <col min="4584" max="4584" width="9.25" style="745" customWidth="1"/>
    <col min="4585" max="4585" width="20.875" style="745" customWidth="1"/>
    <col min="4586" max="4586" width="21.875" style="745" customWidth="1"/>
    <col min="4587" max="4587" width="22.25" style="745" customWidth="1"/>
    <col min="4588" max="4588" width="21.25" style="745" customWidth="1"/>
    <col min="4589" max="4590" width="0" style="745" hidden="1" customWidth="1"/>
    <col min="4591" max="4591" width="20.75" style="745" customWidth="1"/>
    <col min="4592" max="4592" width="22.625" style="745" customWidth="1"/>
    <col min="4593" max="4593" width="26.875" style="745" customWidth="1"/>
    <col min="4594" max="4594" width="0" style="745" hidden="1" customWidth="1"/>
    <col min="4595" max="4595" width="21.125" style="745" customWidth="1"/>
    <col min="4596" max="4596" width="0" style="745" hidden="1" customWidth="1"/>
    <col min="4597" max="4597" width="24.625" style="745" customWidth="1"/>
    <col min="4598" max="4598" width="27" style="745" customWidth="1"/>
    <col min="4599" max="4601" width="0" style="745" hidden="1" customWidth="1"/>
    <col min="4602" max="4602" width="15.25" style="745" bestFit="1" customWidth="1"/>
    <col min="4603" max="4603" width="28.125" style="745" customWidth="1"/>
    <col min="4604" max="4612" width="2.25" style="745" customWidth="1"/>
    <col min="4613" max="4838" width="9" style="745"/>
    <col min="4839" max="4839" width="2.375" style="745" customWidth="1"/>
    <col min="4840" max="4840" width="9.25" style="745" customWidth="1"/>
    <col min="4841" max="4841" width="20.875" style="745" customWidth="1"/>
    <col min="4842" max="4842" width="21.875" style="745" customWidth="1"/>
    <col min="4843" max="4843" width="22.25" style="745" customWidth="1"/>
    <col min="4844" max="4844" width="21.25" style="745" customWidth="1"/>
    <col min="4845" max="4846" width="0" style="745" hidden="1" customWidth="1"/>
    <col min="4847" max="4847" width="20.75" style="745" customWidth="1"/>
    <col min="4848" max="4848" width="22.625" style="745" customWidth="1"/>
    <col min="4849" max="4849" width="26.875" style="745" customWidth="1"/>
    <col min="4850" max="4850" width="0" style="745" hidden="1" customWidth="1"/>
    <col min="4851" max="4851" width="21.125" style="745" customWidth="1"/>
    <col min="4852" max="4852" width="0" style="745" hidden="1" customWidth="1"/>
    <col min="4853" max="4853" width="24.625" style="745" customWidth="1"/>
    <col min="4854" max="4854" width="27" style="745" customWidth="1"/>
    <col min="4855" max="4857" width="0" style="745" hidden="1" customWidth="1"/>
    <col min="4858" max="4858" width="15.25" style="745" bestFit="1" customWidth="1"/>
    <col min="4859" max="4859" width="28.125" style="745" customWidth="1"/>
    <col min="4860" max="4868" width="2.25" style="745" customWidth="1"/>
    <col min="4869" max="5094" width="9" style="745"/>
    <col min="5095" max="5095" width="2.375" style="745" customWidth="1"/>
    <col min="5096" max="5096" width="9.25" style="745" customWidth="1"/>
    <col min="5097" max="5097" width="20.875" style="745" customWidth="1"/>
    <col min="5098" max="5098" width="21.875" style="745" customWidth="1"/>
    <col min="5099" max="5099" width="22.25" style="745" customWidth="1"/>
    <col min="5100" max="5100" width="21.25" style="745" customWidth="1"/>
    <col min="5101" max="5102" width="0" style="745" hidden="1" customWidth="1"/>
    <col min="5103" max="5103" width="20.75" style="745" customWidth="1"/>
    <col min="5104" max="5104" width="22.625" style="745" customWidth="1"/>
    <col min="5105" max="5105" width="26.875" style="745" customWidth="1"/>
    <col min="5106" max="5106" width="0" style="745" hidden="1" customWidth="1"/>
    <col min="5107" max="5107" width="21.125" style="745" customWidth="1"/>
    <col min="5108" max="5108" width="0" style="745" hidden="1" customWidth="1"/>
    <col min="5109" max="5109" width="24.625" style="745" customWidth="1"/>
    <col min="5110" max="5110" width="27" style="745" customWidth="1"/>
    <col min="5111" max="5113" width="0" style="745" hidden="1" customWidth="1"/>
    <col min="5114" max="5114" width="15.25" style="745" bestFit="1" customWidth="1"/>
    <col min="5115" max="5115" width="28.125" style="745" customWidth="1"/>
    <col min="5116" max="5124" width="2.25" style="745" customWidth="1"/>
    <col min="5125" max="5350" width="9" style="745"/>
    <col min="5351" max="5351" width="2.375" style="745" customWidth="1"/>
    <col min="5352" max="5352" width="9.25" style="745" customWidth="1"/>
    <col min="5353" max="5353" width="20.875" style="745" customWidth="1"/>
    <col min="5354" max="5354" width="21.875" style="745" customWidth="1"/>
    <col min="5355" max="5355" width="22.25" style="745" customWidth="1"/>
    <col min="5356" max="5356" width="21.25" style="745" customWidth="1"/>
    <col min="5357" max="5358" width="0" style="745" hidden="1" customWidth="1"/>
    <col min="5359" max="5359" width="20.75" style="745" customWidth="1"/>
    <col min="5360" max="5360" width="22.625" style="745" customWidth="1"/>
    <col min="5361" max="5361" width="26.875" style="745" customWidth="1"/>
    <col min="5362" max="5362" width="0" style="745" hidden="1" customWidth="1"/>
    <col min="5363" max="5363" width="21.125" style="745" customWidth="1"/>
    <col min="5364" max="5364" width="0" style="745" hidden="1" customWidth="1"/>
    <col min="5365" max="5365" width="24.625" style="745" customWidth="1"/>
    <col min="5366" max="5366" width="27" style="745" customWidth="1"/>
    <col min="5367" max="5369" width="0" style="745" hidden="1" customWidth="1"/>
    <col min="5370" max="5370" width="15.25" style="745" bestFit="1" customWidth="1"/>
    <col min="5371" max="5371" width="28.125" style="745" customWidth="1"/>
    <col min="5372" max="5380" width="2.25" style="745" customWidth="1"/>
    <col min="5381" max="5606" width="9" style="745"/>
    <col min="5607" max="5607" width="2.375" style="745" customWidth="1"/>
    <col min="5608" max="5608" width="9.25" style="745" customWidth="1"/>
    <col min="5609" max="5609" width="20.875" style="745" customWidth="1"/>
    <col min="5610" max="5610" width="21.875" style="745" customWidth="1"/>
    <col min="5611" max="5611" width="22.25" style="745" customWidth="1"/>
    <col min="5612" max="5612" width="21.25" style="745" customWidth="1"/>
    <col min="5613" max="5614" width="0" style="745" hidden="1" customWidth="1"/>
    <col min="5615" max="5615" width="20.75" style="745" customWidth="1"/>
    <col min="5616" max="5616" width="22.625" style="745" customWidth="1"/>
    <col min="5617" max="5617" width="26.875" style="745" customWidth="1"/>
    <col min="5618" max="5618" width="0" style="745" hidden="1" customWidth="1"/>
    <col min="5619" max="5619" width="21.125" style="745" customWidth="1"/>
    <col min="5620" max="5620" width="0" style="745" hidden="1" customWidth="1"/>
    <col min="5621" max="5621" width="24.625" style="745" customWidth="1"/>
    <col min="5622" max="5622" width="27" style="745" customWidth="1"/>
    <col min="5623" max="5625" width="0" style="745" hidden="1" customWidth="1"/>
    <col min="5626" max="5626" width="15.25" style="745" bestFit="1" customWidth="1"/>
    <col min="5627" max="5627" width="28.125" style="745" customWidth="1"/>
    <col min="5628" max="5636" width="2.25" style="745" customWidth="1"/>
    <col min="5637" max="5862" width="9" style="745"/>
    <col min="5863" max="5863" width="2.375" style="745" customWidth="1"/>
    <col min="5864" max="5864" width="9.25" style="745" customWidth="1"/>
    <col min="5865" max="5865" width="20.875" style="745" customWidth="1"/>
    <col min="5866" max="5866" width="21.875" style="745" customWidth="1"/>
    <col min="5867" max="5867" width="22.25" style="745" customWidth="1"/>
    <col min="5868" max="5868" width="21.25" style="745" customWidth="1"/>
    <col min="5869" max="5870" width="0" style="745" hidden="1" customWidth="1"/>
    <col min="5871" max="5871" width="20.75" style="745" customWidth="1"/>
    <col min="5872" max="5872" width="22.625" style="745" customWidth="1"/>
    <col min="5873" max="5873" width="26.875" style="745" customWidth="1"/>
    <col min="5874" max="5874" width="0" style="745" hidden="1" customWidth="1"/>
    <col min="5875" max="5875" width="21.125" style="745" customWidth="1"/>
    <col min="5876" max="5876" width="0" style="745" hidden="1" customWidth="1"/>
    <col min="5877" max="5877" width="24.625" style="745" customWidth="1"/>
    <col min="5878" max="5878" width="27" style="745" customWidth="1"/>
    <col min="5879" max="5881" width="0" style="745" hidden="1" customWidth="1"/>
    <col min="5882" max="5882" width="15.25" style="745" bestFit="1" customWidth="1"/>
    <col min="5883" max="5883" width="28.125" style="745" customWidth="1"/>
    <col min="5884" max="5892" width="2.25" style="745" customWidth="1"/>
    <col min="5893" max="6118" width="9" style="745"/>
    <col min="6119" max="6119" width="2.375" style="745" customWidth="1"/>
    <col min="6120" max="6120" width="9.25" style="745" customWidth="1"/>
    <col min="6121" max="6121" width="20.875" style="745" customWidth="1"/>
    <col min="6122" max="6122" width="21.875" style="745" customWidth="1"/>
    <col min="6123" max="6123" width="22.25" style="745" customWidth="1"/>
    <col min="6124" max="6124" width="21.25" style="745" customWidth="1"/>
    <col min="6125" max="6126" width="0" style="745" hidden="1" customWidth="1"/>
    <col min="6127" max="6127" width="20.75" style="745" customWidth="1"/>
    <col min="6128" max="6128" width="22.625" style="745" customWidth="1"/>
    <col min="6129" max="6129" width="26.875" style="745" customWidth="1"/>
    <col min="6130" max="6130" width="0" style="745" hidden="1" customWidth="1"/>
    <col min="6131" max="6131" width="21.125" style="745" customWidth="1"/>
    <col min="6132" max="6132" width="0" style="745" hidden="1" customWidth="1"/>
    <col min="6133" max="6133" width="24.625" style="745" customWidth="1"/>
    <col min="6134" max="6134" width="27" style="745" customWidth="1"/>
    <col min="6135" max="6137" width="0" style="745" hidden="1" customWidth="1"/>
    <col min="6138" max="6138" width="15.25" style="745" bestFit="1" customWidth="1"/>
    <col min="6139" max="6139" width="28.125" style="745" customWidth="1"/>
    <col min="6140" max="6148" width="2.25" style="745" customWidth="1"/>
    <col min="6149" max="6374" width="9" style="745"/>
    <col min="6375" max="6375" width="2.375" style="745" customWidth="1"/>
    <col min="6376" max="6376" width="9.25" style="745" customWidth="1"/>
    <col min="6377" max="6377" width="20.875" style="745" customWidth="1"/>
    <col min="6378" max="6378" width="21.875" style="745" customWidth="1"/>
    <col min="6379" max="6379" width="22.25" style="745" customWidth="1"/>
    <col min="6380" max="6380" width="21.25" style="745" customWidth="1"/>
    <col min="6381" max="6382" width="0" style="745" hidden="1" customWidth="1"/>
    <col min="6383" max="6383" width="20.75" style="745" customWidth="1"/>
    <col min="6384" max="6384" width="22.625" style="745" customWidth="1"/>
    <col min="6385" max="6385" width="26.875" style="745" customWidth="1"/>
    <col min="6386" max="6386" width="0" style="745" hidden="1" customWidth="1"/>
    <col min="6387" max="6387" width="21.125" style="745" customWidth="1"/>
    <col min="6388" max="6388" width="0" style="745" hidden="1" customWidth="1"/>
    <col min="6389" max="6389" width="24.625" style="745" customWidth="1"/>
    <col min="6390" max="6390" width="27" style="745" customWidth="1"/>
    <col min="6391" max="6393" width="0" style="745" hidden="1" customWidth="1"/>
    <col min="6394" max="6394" width="15.25" style="745" bestFit="1" customWidth="1"/>
    <col min="6395" max="6395" width="28.125" style="745" customWidth="1"/>
    <col min="6396" max="6404" width="2.25" style="745" customWidth="1"/>
    <col min="6405" max="6630" width="9" style="745"/>
    <col min="6631" max="6631" width="2.375" style="745" customWidth="1"/>
    <col min="6632" max="6632" width="9.25" style="745" customWidth="1"/>
    <col min="6633" max="6633" width="20.875" style="745" customWidth="1"/>
    <col min="6634" max="6634" width="21.875" style="745" customWidth="1"/>
    <col min="6635" max="6635" width="22.25" style="745" customWidth="1"/>
    <col min="6636" max="6636" width="21.25" style="745" customWidth="1"/>
    <col min="6637" max="6638" width="0" style="745" hidden="1" customWidth="1"/>
    <col min="6639" max="6639" width="20.75" style="745" customWidth="1"/>
    <col min="6640" max="6640" width="22.625" style="745" customWidth="1"/>
    <col min="6641" max="6641" width="26.875" style="745" customWidth="1"/>
    <col min="6642" max="6642" width="0" style="745" hidden="1" customWidth="1"/>
    <col min="6643" max="6643" width="21.125" style="745" customWidth="1"/>
    <col min="6644" max="6644" width="0" style="745" hidden="1" customWidth="1"/>
    <col min="6645" max="6645" width="24.625" style="745" customWidth="1"/>
    <col min="6646" max="6646" width="27" style="745" customWidth="1"/>
    <col min="6647" max="6649" width="0" style="745" hidden="1" customWidth="1"/>
    <col min="6650" max="6650" width="15.25" style="745" bestFit="1" customWidth="1"/>
    <col min="6651" max="6651" width="28.125" style="745" customWidth="1"/>
    <col min="6652" max="6660" width="2.25" style="745" customWidth="1"/>
    <col min="6661" max="6886" width="9" style="745"/>
    <col min="6887" max="6887" width="2.375" style="745" customWidth="1"/>
    <col min="6888" max="6888" width="9.25" style="745" customWidth="1"/>
    <col min="6889" max="6889" width="20.875" style="745" customWidth="1"/>
    <col min="6890" max="6890" width="21.875" style="745" customWidth="1"/>
    <col min="6891" max="6891" width="22.25" style="745" customWidth="1"/>
    <col min="6892" max="6892" width="21.25" style="745" customWidth="1"/>
    <col min="6893" max="6894" width="0" style="745" hidden="1" customWidth="1"/>
    <col min="6895" max="6895" width="20.75" style="745" customWidth="1"/>
    <col min="6896" max="6896" width="22.625" style="745" customWidth="1"/>
    <col min="6897" max="6897" width="26.875" style="745" customWidth="1"/>
    <col min="6898" max="6898" width="0" style="745" hidden="1" customWidth="1"/>
    <col min="6899" max="6899" width="21.125" style="745" customWidth="1"/>
    <col min="6900" max="6900" width="0" style="745" hidden="1" customWidth="1"/>
    <col min="6901" max="6901" width="24.625" style="745" customWidth="1"/>
    <col min="6902" max="6902" width="27" style="745" customWidth="1"/>
    <col min="6903" max="6905" width="0" style="745" hidden="1" customWidth="1"/>
    <col min="6906" max="6906" width="15.25" style="745" bestFit="1" customWidth="1"/>
    <col min="6907" max="6907" width="28.125" style="745" customWidth="1"/>
    <col min="6908" max="6916" width="2.25" style="745" customWidth="1"/>
    <col min="6917" max="7142" width="9" style="745"/>
    <col min="7143" max="7143" width="2.375" style="745" customWidth="1"/>
    <col min="7144" max="7144" width="9.25" style="745" customWidth="1"/>
    <col min="7145" max="7145" width="20.875" style="745" customWidth="1"/>
    <col min="7146" max="7146" width="21.875" style="745" customWidth="1"/>
    <col min="7147" max="7147" width="22.25" style="745" customWidth="1"/>
    <col min="7148" max="7148" width="21.25" style="745" customWidth="1"/>
    <col min="7149" max="7150" width="0" style="745" hidden="1" customWidth="1"/>
    <col min="7151" max="7151" width="20.75" style="745" customWidth="1"/>
    <col min="7152" max="7152" width="22.625" style="745" customWidth="1"/>
    <col min="7153" max="7153" width="26.875" style="745" customWidth="1"/>
    <col min="7154" max="7154" width="0" style="745" hidden="1" customWidth="1"/>
    <col min="7155" max="7155" width="21.125" style="745" customWidth="1"/>
    <col min="7156" max="7156" width="0" style="745" hidden="1" customWidth="1"/>
    <col min="7157" max="7157" width="24.625" style="745" customWidth="1"/>
    <col min="7158" max="7158" width="27" style="745" customWidth="1"/>
    <col min="7159" max="7161" width="0" style="745" hidden="1" customWidth="1"/>
    <col min="7162" max="7162" width="15.25" style="745" bestFit="1" customWidth="1"/>
    <col min="7163" max="7163" width="28.125" style="745" customWidth="1"/>
    <col min="7164" max="7172" width="2.25" style="745" customWidth="1"/>
    <col min="7173" max="7398" width="9" style="745"/>
    <col min="7399" max="7399" width="2.375" style="745" customWidth="1"/>
    <col min="7400" max="7400" width="9.25" style="745" customWidth="1"/>
    <col min="7401" max="7401" width="20.875" style="745" customWidth="1"/>
    <col min="7402" max="7402" width="21.875" style="745" customWidth="1"/>
    <col min="7403" max="7403" width="22.25" style="745" customWidth="1"/>
    <col min="7404" max="7404" width="21.25" style="745" customWidth="1"/>
    <col min="7405" max="7406" width="0" style="745" hidden="1" customWidth="1"/>
    <col min="7407" max="7407" width="20.75" style="745" customWidth="1"/>
    <col min="7408" max="7408" width="22.625" style="745" customWidth="1"/>
    <col min="7409" max="7409" width="26.875" style="745" customWidth="1"/>
    <col min="7410" max="7410" width="0" style="745" hidden="1" customWidth="1"/>
    <col min="7411" max="7411" width="21.125" style="745" customWidth="1"/>
    <col min="7412" max="7412" width="0" style="745" hidden="1" customWidth="1"/>
    <col min="7413" max="7413" width="24.625" style="745" customWidth="1"/>
    <col min="7414" max="7414" width="27" style="745" customWidth="1"/>
    <col min="7415" max="7417" width="0" style="745" hidden="1" customWidth="1"/>
    <col min="7418" max="7418" width="15.25" style="745" bestFit="1" customWidth="1"/>
    <col min="7419" max="7419" width="28.125" style="745" customWidth="1"/>
    <col min="7420" max="7428" width="2.25" style="745" customWidth="1"/>
    <col min="7429" max="7654" width="9" style="745"/>
    <col min="7655" max="7655" width="2.375" style="745" customWidth="1"/>
    <col min="7656" max="7656" width="9.25" style="745" customWidth="1"/>
    <col min="7657" max="7657" width="20.875" style="745" customWidth="1"/>
    <col min="7658" max="7658" width="21.875" style="745" customWidth="1"/>
    <col min="7659" max="7659" width="22.25" style="745" customWidth="1"/>
    <col min="7660" max="7660" width="21.25" style="745" customWidth="1"/>
    <col min="7661" max="7662" width="0" style="745" hidden="1" customWidth="1"/>
    <col min="7663" max="7663" width="20.75" style="745" customWidth="1"/>
    <col min="7664" max="7664" width="22.625" style="745" customWidth="1"/>
    <col min="7665" max="7665" width="26.875" style="745" customWidth="1"/>
    <col min="7666" max="7666" width="0" style="745" hidden="1" customWidth="1"/>
    <col min="7667" max="7667" width="21.125" style="745" customWidth="1"/>
    <col min="7668" max="7668" width="0" style="745" hidden="1" customWidth="1"/>
    <col min="7669" max="7669" width="24.625" style="745" customWidth="1"/>
    <col min="7670" max="7670" width="27" style="745" customWidth="1"/>
    <col min="7671" max="7673" width="0" style="745" hidden="1" customWidth="1"/>
    <col min="7674" max="7674" width="15.25" style="745" bestFit="1" customWidth="1"/>
    <col min="7675" max="7675" width="28.125" style="745" customWidth="1"/>
    <col min="7676" max="7684" width="2.25" style="745" customWidth="1"/>
    <col min="7685" max="7910" width="9" style="745"/>
    <col min="7911" max="7911" width="2.375" style="745" customWidth="1"/>
    <col min="7912" max="7912" width="9.25" style="745" customWidth="1"/>
    <col min="7913" max="7913" width="20.875" style="745" customWidth="1"/>
    <col min="7914" max="7914" width="21.875" style="745" customWidth="1"/>
    <col min="7915" max="7915" width="22.25" style="745" customWidth="1"/>
    <col min="7916" max="7916" width="21.25" style="745" customWidth="1"/>
    <col min="7917" max="7918" width="0" style="745" hidden="1" customWidth="1"/>
    <col min="7919" max="7919" width="20.75" style="745" customWidth="1"/>
    <col min="7920" max="7920" width="22.625" style="745" customWidth="1"/>
    <col min="7921" max="7921" width="26.875" style="745" customWidth="1"/>
    <col min="7922" max="7922" width="0" style="745" hidden="1" customWidth="1"/>
    <col min="7923" max="7923" width="21.125" style="745" customWidth="1"/>
    <col min="7924" max="7924" width="0" style="745" hidden="1" customWidth="1"/>
    <col min="7925" max="7925" width="24.625" style="745" customWidth="1"/>
    <col min="7926" max="7926" width="27" style="745" customWidth="1"/>
    <col min="7927" max="7929" width="0" style="745" hidden="1" customWidth="1"/>
    <col min="7930" max="7930" width="15.25" style="745" bestFit="1" customWidth="1"/>
    <col min="7931" max="7931" width="28.125" style="745" customWidth="1"/>
    <col min="7932" max="7940" width="2.25" style="745" customWidth="1"/>
    <col min="7941" max="8166" width="9" style="745"/>
    <col min="8167" max="8167" width="2.375" style="745" customWidth="1"/>
    <col min="8168" max="8168" width="9.25" style="745" customWidth="1"/>
    <col min="8169" max="8169" width="20.875" style="745" customWidth="1"/>
    <col min="8170" max="8170" width="21.875" style="745" customWidth="1"/>
    <col min="8171" max="8171" width="22.25" style="745" customWidth="1"/>
    <col min="8172" max="8172" width="21.25" style="745" customWidth="1"/>
    <col min="8173" max="8174" width="0" style="745" hidden="1" customWidth="1"/>
    <col min="8175" max="8175" width="20.75" style="745" customWidth="1"/>
    <col min="8176" max="8176" width="22.625" style="745" customWidth="1"/>
    <col min="8177" max="8177" width="26.875" style="745" customWidth="1"/>
    <col min="8178" max="8178" width="0" style="745" hidden="1" customWidth="1"/>
    <col min="8179" max="8179" width="21.125" style="745" customWidth="1"/>
    <col min="8180" max="8180" width="0" style="745" hidden="1" customWidth="1"/>
    <col min="8181" max="8181" width="24.625" style="745" customWidth="1"/>
    <col min="8182" max="8182" width="27" style="745" customWidth="1"/>
    <col min="8183" max="8185" width="0" style="745" hidden="1" customWidth="1"/>
    <col min="8186" max="8186" width="15.25" style="745" bestFit="1" customWidth="1"/>
    <col min="8187" max="8187" width="28.125" style="745" customWidth="1"/>
    <col min="8188" max="8196" width="2.25" style="745" customWidth="1"/>
    <col min="8197" max="8422" width="9" style="745"/>
    <col min="8423" max="8423" width="2.375" style="745" customWidth="1"/>
    <col min="8424" max="8424" width="9.25" style="745" customWidth="1"/>
    <col min="8425" max="8425" width="20.875" style="745" customWidth="1"/>
    <col min="8426" max="8426" width="21.875" style="745" customWidth="1"/>
    <col min="8427" max="8427" width="22.25" style="745" customWidth="1"/>
    <col min="8428" max="8428" width="21.25" style="745" customWidth="1"/>
    <col min="8429" max="8430" width="0" style="745" hidden="1" customWidth="1"/>
    <col min="8431" max="8431" width="20.75" style="745" customWidth="1"/>
    <col min="8432" max="8432" width="22.625" style="745" customWidth="1"/>
    <col min="8433" max="8433" width="26.875" style="745" customWidth="1"/>
    <col min="8434" max="8434" width="0" style="745" hidden="1" customWidth="1"/>
    <col min="8435" max="8435" width="21.125" style="745" customWidth="1"/>
    <col min="8436" max="8436" width="0" style="745" hidden="1" customWidth="1"/>
    <col min="8437" max="8437" width="24.625" style="745" customWidth="1"/>
    <col min="8438" max="8438" width="27" style="745" customWidth="1"/>
    <col min="8439" max="8441" width="0" style="745" hidden="1" customWidth="1"/>
    <col min="8442" max="8442" width="15.25" style="745" bestFit="1" customWidth="1"/>
    <col min="8443" max="8443" width="28.125" style="745" customWidth="1"/>
    <col min="8444" max="8452" width="2.25" style="745" customWidth="1"/>
    <col min="8453" max="8678" width="9" style="745"/>
    <col min="8679" max="8679" width="2.375" style="745" customWidth="1"/>
    <col min="8680" max="8680" width="9.25" style="745" customWidth="1"/>
    <col min="8681" max="8681" width="20.875" style="745" customWidth="1"/>
    <col min="8682" max="8682" width="21.875" style="745" customWidth="1"/>
    <col min="8683" max="8683" width="22.25" style="745" customWidth="1"/>
    <col min="8684" max="8684" width="21.25" style="745" customWidth="1"/>
    <col min="8685" max="8686" width="0" style="745" hidden="1" customWidth="1"/>
    <col min="8687" max="8687" width="20.75" style="745" customWidth="1"/>
    <col min="8688" max="8688" width="22.625" style="745" customWidth="1"/>
    <col min="8689" max="8689" width="26.875" style="745" customWidth="1"/>
    <col min="8690" max="8690" width="0" style="745" hidden="1" customWidth="1"/>
    <col min="8691" max="8691" width="21.125" style="745" customWidth="1"/>
    <col min="8692" max="8692" width="0" style="745" hidden="1" customWidth="1"/>
    <col min="8693" max="8693" width="24.625" style="745" customWidth="1"/>
    <col min="8694" max="8694" width="27" style="745" customWidth="1"/>
    <col min="8695" max="8697" width="0" style="745" hidden="1" customWidth="1"/>
    <col min="8698" max="8698" width="15.25" style="745" bestFit="1" customWidth="1"/>
    <col min="8699" max="8699" width="28.125" style="745" customWidth="1"/>
    <col min="8700" max="8708" width="2.25" style="745" customWidth="1"/>
    <col min="8709" max="8934" width="9" style="745"/>
    <col min="8935" max="8935" width="2.375" style="745" customWidth="1"/>
    <col min="8936" max="8936" width="9.25" style="745" customWidth="1"/>
    <col min="8937" max="8937" width="20.875" style="745" customWidth="1"/>
    <col min="8938" max="8938" width="21.875" style="745" customWidth="1"/>
    <col min="8939" max="8939" width="22.25" style="745" customWidth="1"/>
    <col min="8940" max="8940" width="21.25" style="745" customWidth="1"/>
    <col min="8941" max="8942" width="0" style="745" hidden="1" customWidth="1"/>
    <col min="8943" max="8943" width="20.75" style="745" customWidth="1"/>
    <col min="8944" max="8944" width="22.625" style="745" customWidth="1"/>
    <col min="8945" max="8945" width="26.875" style="745" customWidth="1"/>
    <col min="8946" max="8946" width="0" style="745" hidden="1" customWidth="1"/>
    <col min="8947" max="8947" width="21.125" style="745" customWidth="1"/>
    <col min="8948" max="8948" width="0" style="745" hidden="1" customWidth="1"/>
    <col min="8949" max="8949" width="24.625" style="745" customWidth="1"/>
    <col min="8950" max="8950" width="27" style="745" customWidth="1"/>
    <col min="8951" max="8953" width="0" style="745" hidden="1" customWidth="1"/>
    <col min="8954" max="8954" width="15.25" style="745" bestFit="1" customWidth="1"/>
    <col min="8955" max="8955" width="28.125" style="745" customWidth="1"/>
    <col min="8956" max="8964" width="2.25" style="745" customWidth="1"/>
    <col min="8965" max="9190" width="9" style="745"/>
    <col min="9191" max="9191" width="2.375" style="745" customWidth="1"/>
    <col min="9192" max="9192" width="9.25" style="745" customWidth="1"/>
    <col min="9193" max="9193" width="20.875" style="745" customWidth="1"/>
    <col min="9194" max="9194" width="21.875" style="745" customWidth="1"/>
    <col min="9195" max="9195" width="22.25" style="745" customWidth="1"/>
    <col min="9196" max="9196" width="21.25" style="745" customWidth="1"/>
    <col min="9197" max="9198" width="0" style="745" hidden="1" customWidth="1"/>
    <col min="9199" max="9199" width="20.75" style="745" customWidth="1"/>
    <col min="9200" max="9200" width="22.625" style="745" customWidth="1"/>
    <col min="9201" max="9201" width="26.875" style="745" customWidth="1"/>
    <col min="9202" max="9202" width="0" style="745" hidden="1" customWidth="1"/>
    <col min="9203" max="9203" width="21.125" style="745" customWidth="1"/>
    <col min="9204" max="9204" width="0" style="745" hidden="1" customWidth="1"/>
    <col min="9205" max="9205" width="24.625" style="745" customWidth="1"/>
    <col min="9206" max="9206" width="27" style="745" customWidth="1"/>
    <col min="9207" max="9209" width="0" style="745" hidden="1" customWidth="1"/>
    <col min="9210" max="9210" width="15.25" style="745" bestFit="1" customWidth="1"/>
    <col min="9211" max="9211" width="28.125" style="745" customWidth="1"/>
    <col min="9212" max="9220" width="2.25" style="745" customWidth="1"/>
    <col min="9221" max="9446" width="9" style="745"/>
    <col min="9447" max="9447" width="2.375" style="745" customWidth="1"/>
    <col min="9448" max="9448" width="9.25" style="745" customWidth="1"/>
    <col min="9449" max="9449" width="20.875" style="745" customWidth="1"/>
    <col min="9450" max="9450" width="21.875" style="745" customWidth="1"/>
    <col min="9451" max="9451" width="22.25" style="745" customWidth="1"/>
    <col min="9452" max="9452" width="21.25" style="745" customWidth="1"/>
    <col min="9453" max="9454" width="0" style="745" hidden="1" customWidth="1"/>
    <col min="9455" max="9455" width="20.75" style="745" customWidth="1"/>
    <col min="9456" max="9456" width="22.625" style="745" customWidth="1"/>
    <col min="9457" max="9457" width="26.875" style="745" customWidth="1"/>
    <col min="9458" max="9458" width="0" style="745" hidden="1" customWidth="1"/>
    <col min="9459" max="9459" width="21.125" style="745" customWidth="1"/>
    <col min="9460" max="9460" width="0" style="745" hidden="1" customWidth="1"/>
    <col min="9461" max="9461" width="24.625" style="745" customWidth="1"/>
    <col min="9462" max="9462" width="27" style="745" customWidth="1"/>
    <col min="9463" max="9465" width="0" style="745" hidden="1" customWidth="1"/>
    <col min="9466" max="9466" width="15.25" style="745" bestFit="1" customWidth="1"/>
    <col min="9467" max="9467" width="28.125" style="745" customWidth="1"/>
    <col min="9468" max="9476" width="2.25" style="745" customWidth="1"/>
    <col min="9477" max="9702" width="9" style="745"/>
    <col min="9703" max="9703" width="2.375" style="745" customWidth="1"/>
    <col min="9704" max="9704" width="9.25" style="745" customWidth="1"/>
    <col min="9705" max="9705" width="20.875" style="745" customWidth="1"/>
    <col min="9706" max="9706" width="21.875" style="745" customWidth="1"/>
    <col min="9707" max="9707" width="22.25" style="745" customWidth="1"/>
    <col min="9708" max="9708" width="21.25" style="745" customWidth="1"/>
    <col min="9709" max="9710" width="0" style="745" hidden="1" customWidth="1"/>
    <col min="9711" max="9711" width="20.75" style="745" customWidth="1"/>
    <col min="9712" max="9712" width="22.625" style="745" customWidth="1"/>
    <col min="9713" max="9713" width="26.875" style="745" customWidth="1"/>
    <col min="9714" max="9714" width="0" style="745" hidden="1" customWidth="1"/>
    <col min="9715" max="9715" width="21.125" style="745" customWidth="1"/>
    <col min="9716" max="9716" width="0" style="745" hidden="1" customWidth="1"/>
    <col min="9717" max="9717" width="24.625" style="745" customWidth="1"/>
    <col min="9718" max="9718" width="27" style="745" customWidth="1"/>
    <col min="9719" max="9721" width="0" style="745" hidden="1" customWidth="1"/>
    <col min="9722" max="9722" width="15.25" style="745" bestFit="1" customWidth="1"/>
    <col min="9723" max="9723" width="28.125" style="745" customWidth="1"/>
    <col min="9724" max="9732" width="2.25" style="745" customWidth="1"/>
    <col min="9733" max="9958" width="9" style="745"/>
    <col min="9959" max="9959" width="2.375" style="745" customWidth="1"/>
    <col min="9960" max="9960" width="9.25" style="745" customWidth="1"/>
    <col min="9961" max="9961" width="20.875" style="745" customWidth="1"/>
    <col min="9962" max="9962" width="21.875" style="745" customWidth="1"/>
    <col min="9963" max="9963" width="22.25" style="745" customWidth="1"/>
    <col min="9964" max="9964" width="21.25" style="745" customWidth="1"/>
    <col min="9965" max="9966" width="0" style="745" hidden="1" customWidth="1"/>
    <col min="9967" max="9967" width="20.75" style="745" customWidth="1"/>
    <col min="9968" max="9968" width="22.625" style="745" customWidth="1"/>
    <col min="9969" max="9969" width="26.875" style="745" customWidth="1"/>
    <col min="9970" max="9970" width="0" style="745" hidden="1" customWidth="1"/>
    <col min="9971" max="9971" width="21.125" style="745" customWidth="1"/>
    <col min="9972" max="9972" width="0" style="745" hidden="1" customWidth="1"/>
    <col min="9973" max="9973" width="24.625" style="745" customWidth="1"/>
    <col min="9974" max="9974" width="27" style="745" customWidth="1"/>
    <col min="9975" max="9977" width="0" style="745" hidden="1" customWidth="1"/>
    <col min="9978" max="9978" width="15.25" style="745" bestFit="1" customWidth="1"/>
    <col min="9979" max="9979" width="28.125" style="745" customWidth="1"/>
    <col min="9980" max="9988" width="2.25" style="745" customWidth="1"/>
    <col min="9989" max="10214" width="9" style="745"/>
    <col min="10215" max="10215" width="2.375" style="745" customWidth="1"/>
    <col min="10216" max="10216" width="9.25" style="745" customWidth="1"/>
    <col min="10217" max="10217" width="20.875" style="745" customWidth="1"/>
    <col min="10218" max="10218" width="21.875" style="745" customWidth="1"/>
    <col min="10219" max="10219" width="22.25" style="745" customWidth="1"/>
    <col min="10220" max="10220" width="21.25" style="745" customWidth="1"/>
    <col min="10221" max="10222" width="0" style="745" hidden="1" customWidth="1"/>
    <col min="10223" max="10223" width="20.75" style="745" customWidth="1"/>
    <col min="10224" max="10224" width="22.625" style="745" customWidth="1"/>
    <col min="10225" max="10225" width="26.875" style="745" customWidth="1"/>
    <col min="10226" max="10226" width="0" style="745" hidden="1" customWidth="1"/>
    <col min="10227" max="10227" width="21.125" style="745" customWidth="1"/>
    <col min="10228" max="10228" width="0" style="745" hidden="1" customWidth="1"/>
    <col min="10229" max="10229" width="24.625" style="745" customWidth="1"/>
    <col min="10230" max="10230" width="27" style="745" customWidth="1"/>
    <col min="10231" max="10233" width="0" style="745" hidden="1" customWidth="1"/>
    <col min="10234" max="10234" width="15.25" style="745" bestFit="1" customWidth="1"/>
    <col min="10235" max="10235" width="28.125" style="745" customWidth="1"/>
    <col min="10236" max="10244" width="2.25" style="745" customWidth="1"/>
    <col min="10245" max="10470" width="9" style="745"/>
    <col min="10471" max="10471" width="2.375" style="745" customWidth="1"/>
    <col min="10472" max="10472" width="9.25" style="745" customWidth="1"/>
    <col min="10473" max="10473" width="20.875" style="745" customWidth="1"/>
    <col min="10474" max="10474" width="21.875" style="745" customWidth="1"/>
    <col min="10475" max="10475" width="22.25" style="745" customWidth="1"/>
    <col min="10476" max="10476" width="21.25" style="745" customWidth="1"/>
    <col min="10477" max="10478" width="0" style="745" hidden="1" customWidth="1"/>
    <col min="10479" max="10479" width="20.75" style="745" customWidth="1"/>
    <col min="10480" max="10480" width="22.625" style="745" customWidth="1"/>
    <col min="10481" max="10481" width="26.875" style="745" customWidth="1"/>
    <col min="10482" max="10482" width="0" style="745" hidden="1" customWidth="1"/>
    <col min="10483" max="10483" width="21.125" style="745" customWidth="1"/>
    <col min="10484" max="10484" width="0" style="745" hidden="1" customWidth="1"/>
    <col min="10485" max="10485" width="24.625" style="745" customWidth="1"/>
    <col min="10486" max="10486" width="27" style="745" customWidth="1"/>
    <col min="10487" max="10489" width="0" style="745" hidden="1" customWidth="1"/>
    <col min="10490" max="10490" width="15.25" style="745" bestFit="1" customWidth="1"/>
    <col min="10491" max="10491" width="28.125" style="745" customWidth="1"/>
    <col min="10492" max="10500" width="2.25" style="745" customWidth="1"/>
    <col min="10501" max="10726" width="9" style="745"/>
    <col min="10727" max="10727" width="2.375" style="745" customWidth="1"/>
    <col min="10728" max="10728" width="9.25" style="745" customWidth="1"/>
    <col min="10729" max="10729" width="20.875" style="745" customWidth="1"/>
    <col min="10730" max="10730" width="21.875" style="745" customWidth="1"/>
    <col min="10731" max="10731" width="22.25" style="745" customWidth="1"/>
    <col min="10732" max="10732" width="21.25" style="745" customWidth="1"/>
    <col min="10733" max="10734" width="0" style="745" hidden="1" customWidth="1"/>
    <col min="10735" max="10735" width="20.75" style="745" customWidth="1"/>
    <col min="10736" max="10736" width="22.625" style="745" customWidth="1"/>
    <col min="10737" max="10737" width="26.875" style="745" customWidth="1"/>
    <col min="10738" max="10738" width="0" style="745" hidden="1" customWidth="1"/>
    <col min="10739" max="10739" width="21.125" style="745" customWidth="1"/>
    <col min="10740" max="10740" width="0" style="745" hidden="1" customWidth="1"/>
    <col min="10741" max="10741" width="24.625" style="745" customWidth="1"/>
    <col min="10742" max="10742" width="27" style="745" customWidth="1"/>
    <col min="10743" max="10745" width="0" style="745" hidden="1" customWidth="1"/>
    <col min="10746" max="10746" width="15.25" style="745" bestFit="1" customWidth="1"/>
    <col min="10747" max="10747" width="28.125" style="745" customWidth="1"/>
    <col min="10748" max="10756" width="2.25" style="745" customWidth="1"/>
    <col min="10757" max="10982" width="9" style="745"/>
    <col min="10983" max="10983" width="2.375" style="745" customWidth="1"/>
    <col min="10984" max="10984" width="9.25" style="745" customWidth="1"/>
    <col min="10985" max="10985" width="20.875" style="745" customWidth="1"/>
    <col min="10986" max="10986" width="21.875" style="745" customWidth="1"/>
    <col min="10987" max="10987" width="22.25" style="745" customWidth="1"/>
    <col min="10988" max="10988" width="21.25" style="745" customWidth="1"/>
    <col min="10989" max="10990" width="0" style="745" hidden="1" customWidth="1"/>
    <col min="10991" max="10991" width="20.75" style="745" customWidth="1"/>
    <col min="10992" max="10992" width="22.625" style="745" customWidth="1"/>
    <col min="10993" max="10993" width="26.875" style="745" customWidth="1"/>
    <col min="10994" max="10994" width="0" style="745" hidden="1" customWidth="1"/>
    <col min="10995" max="10995" width="21.125" style="745" customWidth="1"/>
    <col min="10996" max="10996" width="0" style="745" hidden="1" customWidth="1"/>
    <col min="10997" max="10997" width="24.625" style="745" customWidth="1"/>
    <col min="10998" max="10998" width="27" style="745" customWidth="1"/>
    <col min="10999" max="11001" width="0" style="745" hidden="1" customWidth="1"/>
    <col min="11002" max="11002" width="15.25" style="745" bestFit="1" customWidth="1"/>
    <col min="11003" max="11003" width="28.125" style="745" customWidth="1"/>
    <col min="11004" max="11012" width="2.25" style="745" customWidth="1"/>
    <col min="11013" max="11238" width="9" style="745"/>
    <col min="11239" max="11239" width="2.375" style="745" customWidth="1"/>
    <col min="11240" max="11240" width="9.25" style="745" customWidth="1"/>
    <col min="11241" max="11241" width="20.875" style="745" customWidth="1"/>
    <col min="11242" max="11242" width="21.875" style="745" customWidth="1"/>
    <col min="11243" max="11243" width="22.25" style="745" customWidth="1"/>
    <col min="11244" max="11244" width="21.25" style="745" customWidth="1"/>
    <col min="11245" max="11246" width="0" style="745" hidden="1" customWidth="1"/>
    <col min="11247" max="11247" width="20.75" style="745" customWidth="1"/>
    <col min="11248" max="11248" width="22.625" style="745" customWidth="1"/>
    <col min="11249" max="11249" width="26.875" style="745" customWidth="1"/>
    <col min="11250" max="11250" width="0" style="745" hidden="1" customWidth="1"/>
    <col min="11251" max="11251" width="21.125" style="745" customWidth="1"/>
    <col min="11252" max="11252" width="0" style="745" hidden="1" customWidth="1"/>
    <col min="11253" max="11253" width="24.625" style="745" customWidth="1"/>
    <col min="11254" max="11254" width="27" style="745" customWidth="1"/>
    <col min="11255" max="11257" width="0" style="745" hidden="1" customWidth="1"/>
    <col min="11258" max="11258" width="15.25" style="745" bestFit="1" customWidth="1"/>
    <col min="11259" max="11259" width="28.125" style="745" customWidth="1"/>
    <col min="11260" max="11268" width="2.25" style="745" customWidth="1"/>
    <col min="11269" max="11494" width="9" style="745"/>
    <col min="11495" max="11495" width="2.375" style="745" customWidth="1"/>
    <col min="11496" max="11496" width="9.25" style="745" customWidth="1"/>
    <col min="11497" max="11497" width="20.875" style="745" customWidth="1"/>
    <col min="11498" max="11498" width="21.875" style="745" customWidth="1"/>
    <col min="11499" max="11499" width="22.25" style="745" customWidth="1"/>
    <col min="11500" max="11500" width="21.25" style="745" customWidth="1"/>
    <col min="11501" max="11502" width="0" style="745" hidden="1" customWidth="1"/>
    <col min="11503" max="11503" width="20.75" style="745" customWidth="1"/>
    <col min="11504" max="11504" width="22.625" style="745" customWidth="1"/>
    <col min="11505" max="11505" width="26.875" style="745" customWidth="1"/>
    <col min="11506" max="11506" width="0" style="745" hidden="1" customWidth="1"/>
    <col min="11507" max="11507" width="21.125" style="745" customWidth="1"/>
    <col min="11508" max="11508" width="0" style="745" hidden="1" customWidth="1"/>
    <col min="11509" max="11509" width="24.625" style="745" customWidth="1"/>
    <col min="11510" max="11510" width="27" style="745" customWidth="1"/>
    <col min="11511" max="11513" width="0" style="745" hidden="1" customWidth="1"/>
    <col min="11514" max="11514" width="15.25" style="745" bestFit="1" customWidth="1"/>
    <col min="11515" max="11515" width="28.125" style="745" customWidth="1"/>
    <col min="11516" max="11524" width="2.25" style="745" customWidth="1"/>
    <col min="11525" max="11750" width="9" style="745"/>
    <col min="11751" max="11751" width="2.375" style="745" customWidth="1"/>
    <col min="11752" max="11752" width="9.25" style="745" customWidth="1"/>
    <col min="11753" max="11753" width="20.875" style="745" customWidth="1"/>
    <col min="11754" max="11754" width="21.875" style="745" customWidth="1"/>
    <col min="11755" max="11755" width="22.25" style="745" customWidth="1"/>
    <col min="11756" max="11756" width="21.25" style="745" customWidth="1"/>
    <col min="11757" max="11758" width="0" style="745" hidden="1" customWidth="1"/>
    <col min="11759" max="11759" width="20.75" style="745" customWidth="1"/>
    <col min="11760" max="11760" width="22.625" style="745" customWidth="1"/>
    <col min="11761" max="11761" width="26.875" style="745" customWidth="1"/>
    <col min="11762" max="11762" width="0" style="745" hidden="1" customWidth="1"/>
    <col min="11763" max="11763" width="21.125" style="745" customWidth="1"/>
    <col min="11764" max="11764" width="0" style="745" hidden="1" customWidth="1"/>
    <col min="11765" max="11765" width="24.625" style="745" customWidth="1"/>
    <col min="11766" max="11766" width="27" style="745" customWidth="1"/>
    <col min="11767" max="11769" width="0" style="745" hidden="1" customWidth="1"/>
    <col min="11770" max="11770" width="15.25" style="745" bestFit="1" customWidth="1"/>
    <col min="11771" max="11771" width="28.125" style="745" customWidth="1"/>
    <col min="11772" max="11780" width="2.25" style="745" customWidth="1"/>
    <col min="11781" max="12006" width="9" style="745"/>
    <col min="12007" max="12007" width="2.375" style="745" customWidth="1"/>
    <col min="12008" max="12008" width="9.25" style="745" customWidth="1"/>
    <col min="12009" max="12009" width="20.875" style="745" customWidth="1"/>
    <col min="12010" max="12010" width="21.875" style="745" customWidth="1"/>
    <col min="12011" max="12011" width="22.25" style="745" customWidth="1"/>
    <col min="12012" max="12012" width="21.25" style="745" customWidth="1"/>
    <col min="12013" max="12014" width="0" style="745" hidden="1" customWidth="1"/>
    <col min="12015" max="12015" width="20.75" style="745" customWidth="1"/>
    <col min="12016" max="12016" width="22.625" style="745" customWidth="1"/>
    <col min="12017" max="12017" width="26.875" style="745" customWidth="1"/>
    <col min="12018" max="12018" width="0" style="745" hidden="1" customWidth="1"/>
    <col min="12019" max="12019" width="21.125" style="745" customWidth="1"/>
    <col min="12020" max="12020" width="0" style="745" hidden="1" customWidth="1"/>
    <col min="12021" max="12021" width="24.625" style="745" customWidth="1"/>
    <col min="12022" max="12022" width="27" style="745" customWidth="1"/>
    <col min="12023" max="12025" width="0" style="745" hidden="1" customWidth="1"/>
    <col min="12026" max="12026" width="15.25" style="745" bestFit="1" customWidth="1"/>
    <col min="12027" max="12027" width="28.125" style="745" customWidth="1"/>
    <col min="12028" max="12036" width="2.25" style="745" customWidth="1"/>
    <col min="12037" max="12262" width="9" style="745"/>
    <col min="12263" max="12263" width="2.375" style="745" customWidth="1"/>
    <col min="12264" max="12264" width="9.25" style="745" customWidth="1"/>
    <col min="12265" max="12265" width="20.875" style="745" customWidth="1"/>
    <col min="12266" max="12266" width="21.875" style="745" customWidth="1"/>
    <col min="12267" max="12267" width="22.25" style="745" customWidth="1"/>
    <col min="12268" max="12268" width="21.25" style="745" customWidth="1"/>
    <col min="12269" max="12270" width="0" style="745" hidden="1" customWidth="1"/>
    <col min="12271" max="12271" width="20.75" style="745" customWidth="1"/>
    <col min="12272" max="12272" width="22.625" style="745" customWidth="1"/>
    <col min="12273" max="12273" width="26.875" style="745" customWidth="1"/>
    <col min="12274" max="12274" width="0" style="745" hidden="1" customWidth="1"/>
    <col min="12275" max="12275" width="21.125" style="745" customWidth="1"/>
    <col min="12276" max="12276" width="0" style="745" hidden="1" customWidth="1"/>
    <col min="12277" max="12277" width="24.625" style="745" customWidth="1"/>
    <col min="12278" max="12278" width="27" style="745" customWidth="1"/>
    <col min="12279" max="12281" width="0" style="745" hidden="1" customWidth="1"/>
    <col min="12282" max="12282" width="15.25" style="745" bestFit="1" customWidth="1"/>
    <col min="12283" max="12283" width="28.125" style="745" customWidth="1"/>
    <col min="12284" max="12292" width="2.25" style="745" customWidth="1"/>
    <col min="12293" max="12518" width="9" style="745"/>
    <col min="12519" max="12519" width="2.375" style="745" customWidth="1"/>
    <col min="12520" max="12520" width="9.25" style="745" customWidth="1"/>
    <col min="12521" max="12521" width="20.875" style="745" customWidth="1"/>
    <col min="12522" max="12522" width="21.875" style="745" customWidth="1"/>
    <col min="12523" max="12523" width="22.25" style="745" customWidth="1"/>
    <col min="12524" max="12524" width="21.25" style="745" customWidth="1"/>
    <col min="12525" max="12526" width="0" style="745" hidden="1" customWidth="1"/>
    <col min="12527" max="12527" width="20.75" style="745" customWidth="1"/>
    <col min="12528" max="12528" width="22.625" style="745" customWidth="1"/>
    <col min="12529" max="12529" width="26.875" style="745" customWidth="1"/>
    <col min="12530" max="12530" width="0" style="745" hidden="1" customWidth="1"/>
    <col min="12531" max="12531" width="21.125" style="745" customWidth="1"/>
    <col min="12532" max="12532" width="0" style="745" hidden="1" customWidth="1"/>
    <col min="12533" max="12533" width="24.625" style="745" customWidth="1"/>
    <col min="12534" max="12534" width="27" style="745" customWidth="1"/>
    <col min="12535" max="12537" width="0" style="745" hidden="1" customWidth="1"/>
    <col min="12538" max="12538" width="15.25" style="745" bestFit="1" customWidth="1"/>
    <col min="12539" max="12539" width="28.125" style="745" customWidth="1"/>
    <col min="12540" max="12548" width="2.25" style="745" customWidth="1"/>
    <col min="12549" max="12774" width="9" style="745"/>
    <col min="12775" max="12775" width="2.375" style="745" customWidth="1"/>
    <col min="12776" max="12776" width="9.25" style="745" customWidth="1"/>
    <col min="12777" max="12777" width="20.875" style="745" customWidth="1"/>
    <col min="12778" max="12778" width="21.875" style="745" customWidth="1"/>
    <col min="12779" max="12779" width="22.25" style="745" customWidth="1"/>
    <col min="12780" max="12780" width="21.25" style="745" customWidth="1"/>
    <col min="12781" max="12782" width="0" style="745" hidden="1" customWidth="1"/>
    <col min="12783" max="12783" width="20.75" style="745" customWidth="1"/>
    <col min="12784" max="12784" width="22.625" style="745" customWidth="1"/>
    <col min="12785" max="12785" width="26.875" style="745" customWidth="1"/>
    <col min="12786" max="12786" width="0" style="745" hidden="1" customWidth="1"/>
    <col min="12787" max="12787" width="21.125" style="745" customWidth="1"/>
    <col min="12788" max="12788" width="0" style="745" hidden="1" customWidth="1"/>
    <col min="12789" max="12789" width="24.625" style="745" customWidth="1"/>
    <col min="12790" max="12790" width="27" style="745" customWidth="1"/>
    <col min="12791" max="12793" width="0" style="745" hidden="1" customWidth="1"/>
    <col min="12794" max="12794" width="15.25" style="745" bestFit="1" customWidth="1"/>
    <col min="12795" max="12795" width="28.125" style="745" customWidth="1"/>
    <col min="12796" max="12804" width="2.25" style="745" customWidth="1"/>
    <col min="12805" max="13030" width="9" style="745"/>
    <col min="13031" max="13031" width="2.375" style="745" customWidth="1"/>
    <col min="13032" max="13032" width="9.25" style="745" customWidth="1"/>
    <col min="13033" max="13033" width="20.875" style="745" customWidth="1"/>
    <col min="13034" max="13034" width="21.875" style="745" customWidth="1"/>
    <col min="13035" max="13035" width="22.25" style="745" customWidth="1"/>
    <col min="13036" max="13036" width="21.25" style="745" customWidth="1"/>
    <col min="13037" max="13038" width="0" style="745" hidden="1" customWidth="1"/>
    <col min="13039" max="13039" width="20.75" style="745" customWidth="1"/>
    <col min="13040" max="13040" width="22.625" style="745" customWidth="1"/>
    <col min="13041" max="13041" width="26.875" style="745" customWidth="1"/>
    <col min="13042" max="13042" width="0" style="745" hidden="1" customWidth="1"/>
    <col min="13043" max="13043" width="21.125" style="745" customWidth="1"/>
    <col min="13044" max="13044" width="0" style="745" hidden="1" customWidth="1"/>
    <col min="13045" max="13045" width="24.625" style="745" customWidth="1"/>
    <col min="13046" max="13046" width="27" style="745" customWidth="1"/>
    <col min="13047" max="13049" width="0" style="745" hidden="1" customWidth="1"/>
    <col min="13050" max="13050" width="15.25" style="745" bestFit="1" customWidth="1"/>
    <col min="13051" max="13051" width="28.125" style="745" customWidth="1"/>
    <col min="13052" max="13060" width="2.25" style="745" customWidth="1"/>
    <col min="13061" max="13286" width="9" style="745"/>
    <col min="13287" max="13287" width="2.375" style="745" customWidth="1"/>
    <col min="13288" max="13288" width="9.25" style="745" customWidth="1"/>
    <col min="13289" max="13289" width="20.875" style="745" customWidth="1"/>
    <col min="13290" max="13290" width="21.875" style="745" customWidth="1"/>
    <col min="13291" max="13291" width="22.25" style="745" customWidth="1"/>
    <col min="13292" max="13292" width="21.25" style="745" customWidth="1"/>
    <col min="13293" max="13294" width="0" style="745" hidden="1" customWidth="1"/>
    <col min="13295" max="13295" width="20.75" style="745" customWidth="1"/>
    <col min="13296" max="13296" width="22.625" style="745" customWidth="1"/>
    <col min="13297" max="13297" width="26.875" style="745" customWidth="1"/>
    <col min="13298" max="13298" width="0" style="745" hidden="1" customWidth="1"/>
    <col min="13299" max="13299" width="21.125" style="745" customWidth="1"/>
    <col min="13300" max="13300" width="0" style="745" hidden="1" customWidth="1"/>
    <col min="13301" max="13301" width="24.625" style="745" customWidth="1"/>
    <col min="13302" max="13302" width="27" style="745" customWidth="1"/>
    <col min="13303" max="13305" width="0" style="745" hidden="1" customWidth="1"/>
    <col min="13306" max="13306" width="15.25" style="745" bestFit="1" customWidth="1"/>
    <col min="13307" max="13307" width="28.125" style="745" customWidth="1"/>
    <col min="13308" max="13316" width="2.25" style="745" customWidth="1"/>
    <col min="13317" max="13542" width="9" style="745"/>
    <col min="13543" max="13543" width="2.375" style="745" customWidth="1"/>
    <col min="13544" max="13544" width="9.25" style="745" customWidth="1"/>
    <col min="13545" max="13545" width="20.875" style="745" customWidth="1"/>
    <col min="13546" max="13546" width="21.875" style="745" customWidth="1"/>
    <col min="13547" max="13547" width="22.25" style="745" customWidth="1"/>
    <col min="13548" max="13548" width="21.25" style="745" customWidth="1"/>
    <col min="13549" max="13550" width="0" style="745" hidden="1" customWidth="1"/>
    <col min="13551" max="13551" width="20.75" style="745" customWidth="1"/>
    <col min="13552" max="13552" width="22.625" style="745" customWidth="1"/>
    <col min="13553" max="13553" width="26.875" style="745" customWidth="1"/>
    <col min="13554" max="13554" width="0" style="745" hidden="1" customWidth="1"/>
    <col min="13555" max="13555" width="21.125" style="745" customWidth="1"/>
    <col min="13556" max="13556" width="0" style="745" hidden="1" customWidth="1"/>
    <col min="13557" max="13557" width="24.625" style="745" customWidth="1"/>
    <col min="13558" max="13558" width="27" style="745" customWidth="1"/>
    <col min="13559" max="13561" width="0" style="745" hidden="1" customWidth="1"/>
    <col min="13562" max="13562" width="15.25" style="745" bestFit="1" customWidth="1"/>
    <col min="13563" max="13563" width="28.125" style="745" customWidth="1"/>
    <col min="13564" max="13572" width="2.25" style="745" customWidth="1"/>
    <col min="13573" max="13798" width="9" style="745"/>
    <col min="13799" max="13799" width="2.375" style="745" customWidth="1"/>
    <col min="13800" max="13800" width="9.25" style="745" customWidth="1"/>
    <col min="13801" max="13801" width="20.875" style="745" customWidth="1"/>
    <col min="13802" max="13802" width="21.875" style="745" customWidth="1"/>
    <col min="13803" max="13803" width="22.25" style="745" customWidth="1"/>
    <col min="13804" max="13804" width="21.25" style="745" customWidth="1"/>
    <col min="13805" max="13806" width="0" style="745" hidden="1" customWidth="1"/>
    <col min="13807" max="13807" width="20.75" style="745" customWidth="1"/>
    <col min="13808" max="13808" width="22.625" style="745" customWidth="1"/>
    <col min="13809" max="13809" width="26.875" style="745" customWidth="1"/>
    <col min="13810" max="13810" width="0" style="745" hidden="1" customWidth="1"/>
    <col min="13811" max="13811" width="21.125" style="745" customWidth="1"/>
    <col min="13812" max="13812" width="0" style="745" hidden="1" customWidth="1"/>
    <col min="13813" max="13813" width="24.625" style="745" customWidth="1"/>
    <col min="13814" max="13814" width="27" style="745" customWidth="1"/>
    <col min="13815" max="13817" width="0" style="745" hidden="1" customWidth="1"/>
    <col min="13818" max="13818" width="15.25" style="745" bestFit="1" customWidth="1"/>
    <col min="13819" max="13819" width="28.125" style="745" customWidth="1"/>
    <col min="13820" max="13828" width="2.25" style="745" customWidth="1"/>
    <col min="13829" max="14054" width="9" style="745"/>
    <col min="14055" max="14055" width="2.375" style="745" customWidth="1"/>
    <col min="14056" max="14056" width="9.25" style="745" customWidth="1"/>
    <col min="14057" max="14057" width="20.875" style="745" customWidth="1"/>
    <col min="14058" max="14058" width="21.875" style="745" customWidth="1"/>
    <col min="14059" max="14059" width="22.25" style="745" customWidth="1"/>
    <col min="14060" max="14060" width="21.25" style="745" customWidth="1"/>
    <col min="14061" max="14062" width="0" style="745" hidden="1" customWidth="1"/>
    <col min="14063" max="14063" width="20.75" style="745" customWidth="1"/>
    <col min="14064" max="14064" width="22.625" style="745" customWidth="1"/>
    <col min="14065" max="14065" width="26.875" style="745" customWidth="1"/>
    <col min="14066" max="14066" width="0" style="745" hidden="1" customWidth="1"/>
    <col min="14067" max="14067" width="21.125" style="745" customWidth="1"/>
    <col min="14068" max="14068" width="0" style="745" hidden="1" customWidth="1"/>
    <col min="14069" max="14069" width="24.625" style="745" customWidth="1"/>
    <col min="14070" max="14070" width="27" style="745" customWidth="1"/>
    <col min="14071" max="14073" width="0" style="745" hidden="1" customWidth="1"/>
    <col min="14074" max="14074" width="15.25" style="745" bestFit="1" customWidth="1"/>
    <col min="14075" max="14075" width="28.125" style="745" customWidth="1"/>
    <col min="14076" max="14084" width="2.25" style="745" customWidth="1"/>
    <col min="14085" max="14310" width="9" style="745"/>
    <col min="14311" max="14311" width="2.375" style="745" customWidth="1"/>
    <col min="14312" max="14312" width="9.25" style="745" customWidth="1"/>
    <col min="14313" max="14313" width="20.875" style="745" customWidth="1"/>
    <col min="14314" max="14314" width="21.875" style="745" customWidth="1"/>
    <col min="14315" max="14315" width="22.25" style="745" customWidth="1"/>
    <col min="14316" max="14316" width="21.25" style="745" customWidth="1"/>
    <col min="14317" max="14318" width="0" style="745" hidden="1" customWidth="1"/>
    <col min="14319" max="14319" width="20.75" style="745" customWidth="1"/>
    <col min="14320" max="14320" width="22.625" style="745" customWidth="1"/>
    <col min="14321" max="14321" width="26.875" style="745" customWidth="1"/>
    <col min="14322" max="14322" width="0" style="745" hidden="1" customWidth="1"/>
    <col min="14323" max="14323" width="21.125" style="745" customWidth="1"/>
    <col min="14324" max="14324" width="0" style="745" hidden="1" customWidth="1"/>
    <col min="14325" max="14325" width="24.625" style="745" customWidth="1"/>
    <col min="14326" max="14326" width="27" style="745" customWidth="1"/>
    <col min="14327" max="14329" width="0" style="745" hidden="1" customWidth="1"/>
    <col min="14330" max="14330" width="15.25" style="745" bestFit="1" customWidth="1"/>
    <col min="14331" max="14331" width="28.125" style="745" customWidth="1"/>
    <col min="14332" max="14340" width="2.25" style="745" customWidth="1"/>
    <col min="14341" max="14566" width="9" style="745"/>
    <col min="14567" max="14567" width="2.375" style="745" customWidth="1"/>
    <col min="14568" max="14568" width="9.25" style="745" customWidth="1"/>
    <col min="14569" max="14569" width="20.875" style="745" customWidth="1"/>
    <col min="14570" max="14570" width="21.875" style="745" customWidth="1"/>
    <col min="14571" max="14571" width="22.25" style="745" customWidth="1"/>
    <col min="14572" max="14572" width="21.25" style="745" customWidth="1"/>
    <col min="14573" max="14574" width="0" style="745" hidden="1" customWidth="1"/>
    <col min="14575" max="14575" width="20.75" style="745" customWidth="1"/>
    <col min="14576" max="14576" width="22.625" style="745" customWidth="1"/>
    <col min="14577" max="14577" width="26.875" style="745" customWidth="1"/>
    <col min="14578" max="14578" width="0" style="745" hidden="1" customWidth="1"/>
    <col min="14579" max="14579" width="21.125" style="745" customWidth="1"/>
    <col min="14580" max="14580" width="0" style="745" hidden="1" customWidth="1"/>
    <col min="14581" max="14581" width="24.625" style="745" customWidth="1"/>
    <col min="14582" max="14582" width="27" style="745" customWidth="1"/>
    <col min="14583" max="14585" width="0" style="745" hidden="1" customWidth="1"/>
    <col min="14586" max="14586" width="15.25" style="745" bestFit="1" customWidth="1"/>
    <col min="14587" max="14587" width="28.125" style="745" customWidth="1"/>
    <col min="14588" max="14596" width="2.25" style="745" customWidth="1"/>
    <col min="14597" max="14822" width="9" style="745"/>
    <col min="14823" max="14823" width="2.375" style="745" customWidth="1"/>
    <col min="14824" max="14824" width="9.25" style="745" customWidth="1"/>
    <col min="14825" max="14825" width="20.875" style="745" customWidth="1"/>
    <col min="14826" max="14826" width="21.875" style="745" customWidth="1"/>
    <col min="14827" max="14827" width="22.25" style="745" customWidth="1"/>
    <col min="14828" max="14828" width="21.25" style="745" customWidth="1"/>
    <col min="14829" max="14830" width="0" style="745" hidden="1" customWidth="1"/>
    <col min="14831" max="14831" width="20.75" style="745" customWidth="1"/>
    <col min="14832" max="14832" width="22.625" style="745" customWidth="1"/>
    <col min="14833" max="14833" width="26.875" style="745" customWidth="1"/>
    <col min="14834" max="14834" width="0" style="745" hidden="1" customWidth="1"/>
    <col min="14835" max="14835" width="21.125" style="745" customWidth="1"/>
    <col min="14836" max="14836" width="0" style="745" hidden="1" customWidth="1"/>
    <col min="14837" max="14837" width="24.625" style="745" customWidth="1"/>
    <col min="14838" max="14838" width="27" style="745" customWidth="1"/>
    <col min="14839" max="14841" width="0" style="745" hidden="1" customWidth="1"/>
    <col min="14842" max="14842" width="15.25" style="745" bestFit="1" customWidth="1"/>
    <col min="14843" max="14843" width="28.125" style="745" customWidth="1"/>
    <col min="14844" max="14852" width="2.25" style="745" customWidth="1"/>
    <col min="14853" max="15078" width="9" style="745"/>
    <col min="15079" max="15079" width="2.375" style="745" customWidth="1"/>
    <col min="15080" max="15080" width="9.25" style="745" customWidth="1"/>
    <col min="15081" max="15081" width="20.875" style="745" customWidth="1"/>
    <col min="15082" max="15082" width="21.875" style="745" customWidth="1"/>
    <col min="15083" max="15083" width="22.25" style="745" customWidth="1"/>
    <col min="15084" max="15084" width="21.25" style="745" customWidth="1"/>
    <col min="15085" max="15086" width="0" style="745" hidden="1" customWidth="1"/>
    <col min="15087" max="15087" width="20.75" style="745" customWidth="1"/>
    <col min="15088" max="15088" width="22.625" style="745" customWidth="1"/>
    <col min="15089" max="15089" width="26.875" style="745" customWidth="1"/>
    <col min="15090" max="15090" width="0" style="745" hidden="1" customWidth="1"/>
    <col min="15091" max="15091" width="21.125" style="745" customWidth="1"/>
    <col min="15092" max="15092" width="0" style="745" hidden="1" customWidth="1"/>
    <col min="15093" max="15093" width="24.625" style="745" customWidth="1"/>
    <col min="15094" max="15094" width="27" style="745" customWidth="1"/>
    <col min="15095" max="15097" width="0" style="745" hidden="1" customWidth="1"/>
    <col min="15098" max="15098" width="15.25" style="745" bestFit="1" customWidth="1"/>
    <col min="15099" max="15099" width="28.125" style="745" customWidth="1"/>
    <col min="15100" max="15108" width="2.25" style="745" customWidth="1"/>
    <col min="15109" max="15334" width="9" style="745"/>
    <col min="15335" max="15335" width="2.375" style="745" customWidth="1"/>
    <col min="15336" max="15336" width="9.25" style="745" customWidth="1"/>
    <col min="15337" max="15337" width="20.875" style="745" customWidth="1"/>
    <col min="15338" max="15338" width="21.875" style="745" customWidth="1"/>
    <col min="15339" max="15339" width="22.25" style="745" customWidth="1"/>
    <col min="15340" max="15340" width="21.25" style="745" customWidth="1"/>
    <col min="15341" max="15342" width="0" style="745" hidden="1" customWidth="1"/>
    <col min="15343" max="15343" width="20.75" style="745" customWidth="1"/>
    <col min="15344" max="15344" width="22.625" style="745" customWidth="1"/>
    <col min="15345" max="15345" width="26.875" style="745" customWidth="1"/>
    <col min="15346" max="15346" width="0" style="745" hidden="1" customWidth="1"/>
    <col min="15347" max="15347" width="21.125" style="745" customWidth="1"/>
    <col min="15348" max="15348" width="0" style="745" hidden="1" customWidth="1"/>
    <col min="15349" max="15349" width="24.625" style="745" customWidth="1"/>
    <col min="15350" max="15350" width="27" style="745" customWidth="1"/>
    <col min="15351" max="15353" width="0" style="745" hidden="1" customWidth="1"/>
    <col min="15354" max="15354" width="15.25" style="745" bestFit="1" customWidth="1"/>
    <col min="15355" max="15355" width="28.125" style="745" customWidth="1"/>
    <col min="15356" max="15364" width="2.25" style="745" customWidth="1"/>
    <col min="15365" max="15590" width="9" style="745"/>
    <col min="15591" max="15591" width="2.375" style="745" customWidth="1"/>
    <col min="15592" max="15592" width="9.25" style="745" customWidth="1"/>
    <col min="15593" max="15593" width="20.875" style="745" customWidth="1"/>
    <col min="15594" max="15594" width="21.875" style="745" customWidth="1"/>
    <col min="15595" max="15595" width="22.25" style="745" customWidth="1"/>
    <col min="15596" max="15596" width="21.25" style="745" customWidth="1"/>
    <col min="15597" max="15598" width="0" style="745" hidden="1" customWidth="1"/>
    <col min="15599" max="15599" width="20.75" style="745" customWidth="1"/>
    <col min="15600" max="15600" width="22.625" style="745" customWidth="1"/>
    <col min="15601" max="15601" width="26.875" style="745" customWidth="1"/>
    <col min="15602" max="15602" width="0" style="745" hidden="1" customWidth="1"/>
    <col min="15603" max="15603" width="21.125" style="745" customWidth="1"/>
    <col min="15604" max="15604" width="0" style="745" hidden="1" customWidth="1"/>
    <col min="15605" max="15605" width="24.625" style="745" customWidth="1"/>
    <col min="15606" max="15606" width="27" style="745" customWidth="1"/>
    <col min="15607" max="15609" width="0" style="745" hidden="1" customWidth="1"/>
    <col min="15610" max="15610" width="15.25" style="745" bestFit="1" customWidth="1"/>
    <col min="15611" max="15611" width="28.125" style="745" customWidth="1"/>
    <col min="15612" max="15620" width="2.25" style="745" customWidth="1"/>
    <col min="15621" max="15846" width="9" style="745"/>
    <col min="15847" max="15847" width="2.375" style="745" customWidth="1"/>
    <col min="15848" max="15848" width="9.25" style="745" customWidth="1"/>
    <col min="15849" max="15849" width="20.875" style="745" customWidth="1"/>
    <col min="15850" max="15850" width="21.875" style="745" customWidth="1"/>
    <col min="15851" max="15851" width="22.25" style="745" customWidth="1"/>
    <col min="15852" max="15852" width="21.25" style="745" customWidth="1"/>
    <col min="15853" max="15854" width="0" style="745" hidden="1" customWidth="1"/>
    <col min="15855" max="15855" width="20.75" style="745" customWidth="1"/>
    <col min="15856" max="15856" width="22.625" style="745" customWidth="1"/>
    <col min="15857" max="15857" width="26.875" style="745" customWidth="1"/>
    <col min="15858" max="15858" width="0" style="745" hidden="1" customWidth="1"/>
    <col min="15859" max="15859" width="21.125" style="745" customWidth="1"/>
    <col min="15860" max="15860" width="0" style="745" hidden="1" customWidth="1"/>
    <col min="15861" max="15861" width="24.625" style="745" customWidth="1"/>
    <col min="15862" max="15862" width="27" style="745" customWidth="1"/>
    <col min="15863" max="15865" width="0" style="745" hidden="1" customWidth="1"/>
    <col min="15866" max="15866" width="15.25" style="745" bestFit="1" customWidth="1"/>
    <col min="15867" max="15867" width="28.125" style="745" customWidth="1"/>
    <col min="15868" max="15876" width="2.25" style="745" customWidth="1"/>
    <col min="15877" max="16102" width="9" style="745"/>
    <col min="16103" max="16103" width="2.375" style="745" customWidth="1"/>
    <col min="16104" max="16104" width="9.25" style="745" customWidth="1"/>
    <col min="16105" max="16105" width="20.875" style="745" customWidth="1"/>
    <col min="16106" max="16106" width="21.875" style="745" customWidth="1"/>
    <col min="16107" max="16107" width="22.25" style="745" customWidth="1"/>
    <col min="16108" max="16108" width="21.25" style="745" customWidth="1"/>
    <col min="16109" max="16110" width="0" style="745" hidden="1" customWidth="1"/>
    <col min="16111" max="16111" width="20.75" style="745" customWidth="1"/>
    <col min="16112" max="16112" width="22.625" style="745" customWidth="1"/>
    <col min="16113" max="16113" width="26.875" style="745" customWidth="1"/>
    <col min="16114" max="16114" width="0" style="745" hidden="1" customWidth="1"/>
    <col min="16115" max="16115" width="21.125" style="745" customWidth="1"/>
    <col min="16116" max="16116" width="0" style="745" hidden="1" customWidth="1"/>
    <col min="16117" max="16117" width="24.625" style="745" customWidth="1"/>
    <col min="16118" max="16118" width="27" style="745" customWidth="1"/>
    <col min="16119" max="16121" width="0" style="745" hidden="1" customWidth="1"/>
    <col min="16122" max="16122" width="15.25" style="745" bestFit="1" customWidth="1"/>
    <col min="16123" max="16123" width="28.125" style="745" customWidth="1"/>
    <col min="16124" max="16132" width="2.25" style="745" customWidth="1"/>
    <col min="16133" max="16384" width="9" style="745"/>
  </cols>
  <sheetData>
    <row r="1" spans="1:34" x14ac:dyDescent="0.35">
      <c r="J1" s="751"/>
      <c r="K1" s="637" t="s">
        <v>1238</v>
      </c>
    </row>
    <row r="2" spans="1:34" s="752" customFormat="1" ht="45" customHeight="1" x14ac:dyDescent="0.2">
      <c r="A2" s="940" t="s">
        <v>1239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749"/>
      <c r="M2" s="749"/>
      <c r="N2" s="749"/>
      <c r="U2" s="753"/>
    </row>
    <row r="3" spans="1:34" s="752" customFormat="1" x14ac:dyDescent="0.2">
      <c r="A3" s="940" t="s">
        <v>1206</v>
      </c>
      <c r="B3" s="940"/>
      <c r="C3" s="940"/>
      <c r="D3" s="940"/>
      <c r="E3" s="940"/>
      <c r="F3" s="940"/>
      <c r="G3" s="940"/>
      <c r="H3" s="940"/>
      <c r="I3" s="940"/>
      <c r="J3" s="940"/>
      <c r="K3" s="940"/>
      <c r="L3" s="749"/>
      <c r="M3" s="749"/>
      <c r="N3" s="749"/>
      <c r="U3" s="753"/>
    </row>
    <row r="4" spans="1:34" s="752" customFormat="1" x14ac:dyDescent="0.2">
      <c r="A4" s="940" t="s">
        <v>1240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  <c r="L4" s="749"/>
      <c r="M4" s="749"/>
      <c r="N4" s="749"/>
      <c r="U4" s="753"/>
    </row>
    <row r="5" spans="1:34" s="752" customFormat="1" x14ac:dyDescent="0.2">
      <c r="A5" s="754"/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5"/>
      <c r="M5" s="755"/>
      <c r="N5" s="755"/>
      <c r="U5" s="753"/>
    </row>
    <row r="6" spans="1:34" s="752" customFormat="1" x14ac:dyDescent="0.2">
      <c r="A6" s="941" t="s">
        <v>1241</v>
      </c>
      <c r="B6" s="944" t="s">
        <v>481</v>
      </c>
      <c r="C6" s="947" t="s">
        <v>1242</v>
      </c>
      <c r="D6" s="950" t="s">
        <v>917</v>
      </c>
      <c r="E6" s="951"/>
      <c r="F6" s="951"/>
      <c r="G6" s="951"/>
      <c r="H6" s="951"/>
      <c r="I6" s="951"/>
      <c r="J6" s="951"/>
      <c r="K6" s="952"/>
      <c r="L6" s="756"/>
      <c r="M6" s="756"/>
      <c r="N6" s="756"/>
      <c r="S6" s="752" t="s">
        <v>1243</v>
      </c>
      <c r="U6" s="753"/>
      <c r="Y6" s="752" t="s">
        <v>1244</v>
      </c>
    </row>
    <row r="7" spans="1:34" s="752" customFormat="1" x14ac:dyDescent="0.35">
      <c r="A7" s="942"/>
      <c r="B7" s="945"/>
      <c r="C7" s="948"/>
      <c r="D7" s="953" t="s">
        <v>1245</v>
      </c>
      <c r="E7" s="954"/>
      <c r="F7" s="950" t="s">
        <v>1246</v>
      </c>
      <c r="G7" s="951"/>
      <c r="H7" s="951"/>
      <c r="I7" s="951"/>
      <c r="J7" s="951"/>
      <c r="K7" s="952"/>
      <c r="Q7" s="757"/>
      <c r="R7" s="752" t="s">
        <v>1247</v>
      </c>
      <c r="S7" s="758">
        <v>4800</v>
      </c>
      <c r="T7" s="934" t="s">
        <v>1248</v>
      </c>
      <c r="U7" s="935" t="s">
        <v>1249</v>
      </c>
      <c r="Y7" s="759">
        <v>-4800</v>
      </c>
    </row>
    <row r="8" spans="1:34" s="764" customFormat="1" ht="26.25" customHeight="1" x14ac:dyDescent="0.35">
      <c r="A8" s="942"/>
      <c r="B8" s="945"/>
      <c r="C8" s="948"/>
      <c r="D8" s="760"/>
      <c r="E8" s="761"/>
      <c r="F8" s="760"/>
      <c r="G8" s="762" t="s">
        <v>1198</v>
      </c>
      <c r="H8" s="762" t="s">
        <v>1198</v>
      </c>
      <c r="I8" s="763"/>
      <c r="J8" s="762" t="s">
        <v>1198</v>
      </c>
      <c r="K8" s="936" t="s">
        <v>1250</v>
      </c>
      <c r="Q8" s="765"/>
      <c r="S8" s="765">
        <v>5760</v>
      </c>
      <c r="T8" s="934"/>
      <c r="U8" s="935"/>
      <c r="Y8" s="766">
        <v>-5760</v>
      </c>
    </row>
    <row r="9" spans="1:34" s="764" customFormat="1" ht="26.25" customHeight="1" x14ac:dyDescent="0.35">
      <c r="A9" s="942"/>
      <c r="B9" s="945"/>
      <c r="C9" s="948"/>
      <c r="D9" s="760"/>
      <c r="E9" s="761"/>
      <c r="F9" s="760"/>
      <c r="G9" s="762" t="s">
        <v>1251</v>
      </c>
      <c r="H9" s="762" t="s">
        <v>1251</v>
      </c>
      <c r="I9" s="763"/>
      <c r="J9" s="762" t="s">
        <v>1251</v>
      </c>
      <c r="K9" s="936"/>
      <c r="Q9" s="765"/>
      <c r="S9" s="765">
        <v>2400</v>
      </c>
      <c r="T9" s="934"/>
      <c r="U9" s="935"/>
      <c r="Y9" s="766">
        <v>-2400</v>
      </c>
    </row>
    <row r="10" spans="1:34" s="764" customFormat="1" ht="26.25" customHeight="1" x14ac:dyDescent="0.35">
      <c r="A10" s="942"/>
      <c r="B10" s="945"/>
      <c r="C10" s="948"/>
      <c r="D10" s="767"/>
      <c r="E10" s="768"/>
      <c r="F10" s="767"/>
      <c r="G10" s="762" t="s">
        <v>1200</v>
      </c>
      <c r="H10" s="762" t="s">
        <v>1201</v>
      </c>
      <c r="I10" s="769"/>
      <c r="J10" s="762" t="s">
        <v>1202</v>
      </c>
      <c r="K10" s="936"/>
      <c r="Q10" s="765"/>
      <c r="S10" s="765">
        <v>960</v>
      </c>
      <c r="T10" s="765" t="s">
        <v>1248</v>
      </c>
      <c r="U10" s="770" t="s">
        <v>1249</v>
      </c>
      <c r="Y10" s="766">
        <v>-960</v>
      </c>
    </row>
    <row r="11" spans="1:34" s="764" customFormat="1" x14ac:dyDescent="0.35">
      <c r="A11" s="942"/>
      <c r="B11" s="945"/>
      <c r="C11" s="948"/>
      <c r="D11" s="760" t="s">
        <v>1252</v>
      </c>
      <c r="E11" s="771" t="s">
        <v>437</v>
      </c>
      <c r="F11" s="771" t="s">
        <v>1253</v>
      </c>
      <c r="G11" s="772" t="s">
        <v>1203</v>
      </c>
      <c r="H11" s="773" t="s">
        <v>1204</v>
      </c>
      <c r="I11" s="771" t="s">
        <v>1253</v>
      </c>
      <c r="J11" s="774" t="s">
        <v>1205</v>
      </c>
      <c r="K11" s="773" t="s">
        <v>1195</v>
      </c>
      <c r="Q11" s="765"/>
      <c r="S11" s="765">
        <v>3600</v>
      </c>
      <c r="T11" s="765" t="s">
        <v>1254</v>
      </c>
      <c r="U11" s="770" t="s">
        <v>1255</v>
      </c>
      <c r="Y11" s="766">
        <v>-480</v>
      </c>
      <c r="Z11" s="764" t="s">
        <v>1256</v>
      </c>
    </row>
    <row r="12" spans="1:34" s="764" customFormat="1" x14ac:dyDescent="0.35">
      <c r="A12" s="942"/>
      <c r="B12" s="945"/>
      <c r="C12" s="948"/>
      <c r="D12" s="771" t="s">
        <v>1257</v>
      </c>
      <c r="E12" s="771" t="s">
        <v>1258</v>
      </c>
      <c r="F12" s="771" t="s">
        <v>1259</v>
      </c>
      <c r="G12" s="771" t="s">
        <v>1253</v>
      </c>
      <c r="H12" s="771" t="s">
        <v>1253</v>
      </c>
      <c r="I12" s="771" t="s">
        <v>1260</v>
      </c>
      <c r="J12" s="771" t="s">
        <v>1253</v>
      </c>
      <c r="K12" s="771" t="s">
        <v>1253</v>
      </c>
      <c r="Q12" s="765"/>
      <c r="S12" s="765">
        <v>10560</v>
      </c>
      <c r="T12" s="765" t="s">
        <v>1248</v>
      </c>
      <c r="U12" s="770" t="s">
        <v>1249</v>
      </c>
      <c r="Y12" s="766">
        <v>-3600</v>
      </c>
    </row>
    <row r="13" spans="1:34" s="764" customFormat="1" x14ac:dyDescent="0.35">
      <c r="A13" s="942"/>
      <c r="B13" s="945"/>
      <c r="C13" s="948"/>
      <c r="D13" s="775"/>
      <c r="E13" s="775" t="s">
        <v>1261</v>
      </c>
      <c r="F13" s="771" t="s">
        <v>1262</v>
      </c>
      <c r="G13" s="771" t="s">
        <v>1263</v>
      </c>
      <c r="H13" s="771" t="s">
        <v>1264</v>
      </c>
      <c r="I13" s="771" t="s">
        <v>1262</v>
      </c>
      <c r="J13" s="771" t="s">
        <v>1265</v>
      </c>
      <c r="K13" s="771" t="s">
        <v>1266</v>
      </c>
      <c r="Q13" s="765"/>
      <c r="S13" s="765">
        <v>9660</v>
      </c>
      <c r="T13" s="765" t="s">
        <v>1267</v>
      </c>
      <c r="U13" s="770" t="s">
        <v>1249</v>
      </c>
      <c r="Y13" s="766">
        <v>-10560</v>
      </c>
    </row>
    <row r="14" spans="1:34" s="764" customFormat="1" x14ac:dyDescent="0.35">
      <c r="A14" s="942"/>
      <c r="B14" s="945"/>
      <c r="C14" s="948"/>
      <c r="D14" s="771" t="s">
        <v>9</v>
      </c>
      <c r="E14" s="771" t="s">
        <v>9</v>
      </c>
      <c r="F14" s="776" t="s">
        <v>1268</v>
      </c>
      <c r="G14" s="771" t="s">
        <v>1262</v>
      </c>
      <c r="H14" s="771" t="s">
        <v>1262</v>
      </c>
      <c r="I14" s="771" t="s">
        <v>1269</v>
      </c>
      <c r="J14" s="771" t="s">
        <v>1262</v>
      </c>
      <c r="K14" s="771" t="s">
        <v>1262</v>
      </c>
      <c r="Q14" s="765"/>
      <c r="S14" s="765">
        <v>228000</v>
      </c>
      <c r="T14" s="765" t="s">
        <v>1248</v>
      </c>
      <c r="U14" s="777" t="s">
        <v>1249</v>
      </c>
      <c r="Y14" s="766">
        <v>-9660</v>
      </c>
    </row>
    <row r="15" spans="1:34" s="764" customFormat="1" x14ac:dyDescent="0.35">
      <c r="A15" s="943"/>
      <c r="B15" s="946"/>
      <c r="C15" s="949"/>
      <c r="D15" s="775" t="s">
        <v>1270</v>
      </c>
      <c r="E15" s="775" t="s">
        <v>1270</v>
      </c>
      <c r="F15" s="778"/>
      <c r="G15" s="775" t="s">
        <v>1271</v>
      </c>
      <c r="H15" s="775" t="s">
        <v>1272</v>
      </c>
      <c r="I15" s="775"/>
      <c r="J15" s="775" t="s">
        <v>1273</v>
      </c>
      <c r="K15" s="775" t="s">
        <v>1274</v>
      </c>
      <c r="Q15" s="765"/>
      <c r="S15" s="765">
        <v>9840</v>
      </c>
      <c r="T15" s="765" t="s">
        <v>1248</v>
      </c>
      <c r="U15" s="770" t="s">
        <v>1249</v>
      </c>
      <c r="Y15" s="766">
        <v>-228000</v>
      </c>
    </row>
    <row r="16" spans="1:34" s="786" customFormat="1" ht="23.25" customHeight="1" x14ac:dyDescent="0.35">
      <c r="A16" s="937" t="s">
        <v>1275</v>
      </c>
      <c r="B16" s="779">
        <v>1</v>
      </c>
      <c r="C16" s="780">
        <v>241696</v>
      </c>
      <c r="D16" s="781">
        <v>12800</v>
      </c>
      <c r="E16" s="782">
        <f t="shared" ref="E16:E20" si="0">SUM(D16:D16)</f>
        <v>12800</v>
      </c>
      <c r="F16" s="782">
        <f>+E16*80%</f>
        <v>10240</v>
      </c>
      <c r="G16" s="783">
        <f t="shared" ref="G16:G17" si="1">+F16*0.75</f>
        <v>7680</v>
      </c>
      <c r="H16" s="783">
        <f t="shared" ref="H16:H17" si="2">+F16*0.25</f>
        <v>2560</v>
      </c>
      <c r="I16" s="783">
        <f>+E16*20%</f>
        <v>2560</v>
      </c>
      <c r="J16" s="784">
        <f>I16*99%</f>
        <v>2534.4</v>
      </c>
      <c r="K16" s="783">
        <f t="shared" ref="K16:K20" si="3">I16*1%</f>
        <v>25.6</v>
      </c>
      <c r="L16" s="785"/>
      <c r="N16" s="787"/>
      <c r="Q16" s="785"/>
      <c r="S16" s="765"/>
      <c r="T16" s="765"/>
      <c r="U16" s="777"/>
      <c r="V16" s="764"/>
      <c r="W16" s="764"/>
      <c r="X16" s="764"/>
      <c r="Y16" s="766"/>
      <c r="Z16" s="764"/>
      <c r="AA16" s="764"/>
      <c r="AB16" s="764"/>
      <c r="AC16" s="764"/>
      <c r="AD16" s="764"/>
      <c r="AE16" s="764"/>
      <c r="AF16" s="764"/>
      <c r="AG16" s="764"/>
      <c r="AH16" s="764"/>
    </row>
    <row r="17" spans="1:34" s="786" customFormat="1" ht="23.25" customHeight="1" x14ac:dyDescent="0.35">
      <c r="A17" s="938"/>
      <c r="B17" s="779">
        <v>2</v>
      </c>
      <c r="C17" s="780">
        <v>241697</v>
      </c>
      <c r="D17" s="788">
        <v>43200</v>
      </c>
      <c r="E17" s="782">
        <f t="shared" si="0"/>
        <v>43200</v>
      </c>
      <c r="F17" s="782">
        <f>+E17*80%</f>
        <v>34560</v>
      </c>
      <c r="G17" s="783">
        <f t="shared" si="1"/>
        <v>25920</v>
      </c>
      <c r="H17" s="783">
        <f t="shared" si="2"/>
        <v>8640</v>
      </c>
      <c r="I17" s="783">
        <f>+E17*20%</f>
        <v>8640</v>
      </c>
      <c r="J17" s="784">
        <f>I17*99%</f>
        <v>8553.6</v>
      </c>
      <c r="K17" s="783">
        <f t="shared" si="3"/>
        <v>86.4</v>
      </c>
      <c r="L17" s="785"/>
      <c r="N17" s="787"/>
      <c r="Q17" s="785"/>
      <c r="S17" s="765"/>
      <c r="T17" s="765"/>
      <c r="U17" s="777"/>
      <c r="V17" s="764"/>
      <c r="W17" s="764"/>
      <c r="X17" s="764"/>
      <c r="Y17" s="766"/>
      <c r="Z17" s="764"/>
      <c r="AA17" s="764"/>
      <c r="AB17" s="764"/>
      <c r="AC17" s="764"/>
      <c r="AD17" s="764"/>
      <c r="AE17" s="764"/>
      <c r="AF17" s="764"/>
      <c r="AG17" s="764"/>
      <c r="AH17" s="764"/>
    </row>
    <row r="18" spans="1:34" s="786" customFormat="1" ht="23.25" customHeight="1" x14ac:dyDescent="0.35">
      <c r="A18" s="937" t="s">
        <v>1276</v>
      </c>
      <c r="B18" s="789">
        <v>3</v>
      </c>
      <c r="C18" s="790">
        <v>241696</v>
      </c>
      <c r="D18" s="791">
        <v>304900</v>
      </c>
      <c r="E18" s="782">
        <f t="shared" si="0"/>
        <v>304900</v>
      </c>
      <c r="F18" s="782">
        <f>+E18*60%</f>
        <v>182940</v>
      </c>
      <c r="G18" s="783">
        <f>+F18*0.75</f>
        <v>137205</v>
      </c>
      <c r="H18" s="783">
        <f>+F18*0.25</f>
        <v>45735</v>
      </c>
      <c r="I18" s="783">
        <f>+E18*40%</f>
        <v>121960</v>
      </c>
      <c r="J18" s="784">
        <f>I18*99%</f>
        <v>120740.4</v>
      </c>
      <c r="K18" s="783">
        <f t="shared" si="3"/>
        <v>1219.6000000000001</v>
      </c>
      <c r="L18" s="785"/>
      <c r="N18" s="787"/>
      <c r="Q18" s="785"/>
      <c r="S18" s="785">
        <v>189900</v>
      </c>
      <c r="T18" s="765" t="s">
        <v>1248</v>
      </c>
      <c r="U18" s="777" t="s">
        <v>1249</v>
      </c>
      <c r="Y18" s="766">
        <v>-19800</v>
      </c>
    </row>
    <row r="19" spans="1:34" s="786" customFormat="1" ht="23.25" customHeight="1" x14ac:dyDescent="0.35">
      <c r="A19" s="939"/>
      <c r="B19" s="789">
        <v>4</v>
      </c>
      <c r="C19" s="790">
        <v>241697</v>
      </c>
      <c r="D19" s="791">
        <v>212100</v>
      </c>
      <c r="E19" s="782">
        <f t="shared" si="0"/>
        <v>212100</v>
      </c>
      <c r="F19" s="782">
        <f>+E19*60%</f>
        <v>127260</v>
      </c>
      <c r="G19" s="783">
        <f t="shared" ref="G19:G20" si="4">+F19*0.75</f>
        <v>95445</v>
      </c>
      <c r="H19" s="783">
        <f t="shared" ref="H19:H20" si="5">+F19*0.25</f>
        <v>31815</v>
      </c>
      <c r="I19" s="783">
        <f>+E19*40%</f>
        <v>84840</v>
      </c>
      <c r="J19" s="784">
        <f>I19*99%</f>
        <v>83991.6</v>
      </c>
      <c r="K19" s="783">
        <f t="shared" si="3"/>
        <v>848.4</v>
      </c>
      <c r="L19" s="785"/>
      <c r="N19" s="787"/>
      <c r="Q19" s="785"/>
      <c r="S19" s="785"/>
      <c r="T19" s="765"/>
      <c r="U19" s="777"/>
      <c r="Y19" s="766"/>
    </row>
    <row r="20" spans="1:34" s="786" customFormat="1" ht="23.25" customHeight="1" x14ac:dyDescent="0.35">
      <c r="A20" s="939"/>
      <c r="B20" s="789">
        <v>5</v>
      </c>
      <c r="C20" s="790">
        <v>241698</v>
      </c>
      <c r="D20" s="791">
        <v>214800</v>
      </c>
      <c r="E20" s="782">
        <f t="shared" si="0"/>
        <v>214800</v>
      </c>
      <c r="F20" s="782">
        <f>+E20*60%</f>
        <v>128880</v>
      </c>
      <c r="G20" s="783">
        <f t="shared" si="4"/>
        <v>96660</v>
      </c>
      <c r="H20" s="783">
        <f t="shared" si="5"/>
        <v>32220</v>
      </c>
      <c r="I20" s="783">
        <f>+E20*40%</f>
        <v>85920</v>
      </c>
      <c r="J20" s="784">
        <f>I20*99%</f>
        <v>85060.800000000003</v>
      </c>
      <c r="K20" s="783">
        <f t="shared" si="3"/>
        <v>859.2</v>
      </c>
      <c r="L20" s="785"/>
      <c r="N20" s="787"/>
      <c r="Q20" s="785"/>
      <c r="S20" s="785"/>
      <c r="T20" s="765"/>
      <c r="U20" s="777"/>
      <c r="Y20" s="766"/>
    </row>
    <row r="21" spans="1:34" s="764" customFormat="1" ht="24" customHeight="1" thickBot="1" x14ac:dyDescent="0.25">
      <c r="A21" s="792"/>
      <c r="B21" s="793"/>
      <c r="C21" s="794"/>
      <c r="D21" s="795">
        <f t="shared" ref="D21:K21" si="6">SUM(D16:D20)</f>
        <v>787800</v>
      </c>
      <c r="E21" s="795">
        <f t="shared" si="6"/>
        <v>787800</v>
      </c>
      <c r="F21" s="795">
        <f t="shared" si="6"/>
        <v>483880</v>
      </c>
      <c r="G21" s="795">
        <f t="shared" si="6"/>
        <v>362910</v>
      </c>
      <c r="H21" s="795">
        <f t="shared" si="6"/>
        <v>120970</v>
      </c>
      <c r="I21" s="795">
        <f t="shared" si="6"/>
        <v>303920</v>
      </c>
      <c r="J21" s="795">
        <f t="shared" si="6"/>
        <v>300880.8</v>
      </c>
      <c r="K21" s="795">
        <f t="shared" si="6"/>
        <v>3039.2</v>
      </c>
      <c r="N21" s="765"/>
      <c r="Q21" s="765"/>
      <c r="T21" s="786"/>
      <c r="U21" s="772"/>
      <c r="V21" s="786"/>
      <c r="W21" s="786"/>
      <c r="X21" s="786"/>
      <c r="Y21" s="765"/>
      <c r="Z21" s="786"/>
      <c r="AA21" s="786"/>
      <c r="AB21" s="786"/>
      <c r="AC21" s="786"/>
      <c r="AD21" s="786"/>
      <c r="AE21" s="786"/>
      <c r="AF21" s="786"/>
      <c r="AG21" s="786"/>
      <c r="AH21" s="786"/>
    </row>
    <row r="22" spans="1:34" s="764" customFormat="1" ht="27.95" hidden="1" customHeight="1" thickTop="1" x14ac:dyDescent="0.2">
      <c r="A22" s="796"/>
      <c r="C22" s="797"/>
      <c r="D22" s="761"/>
      <c r="E22" s="761"/>
      <c r="F22" s="761"/>
      <c r="G22" s="797" t="s">
        <v>1277</v>
      </c>
      <c r="I22" s="751"/>
      <c r="K22" s="751"/>
      <c r="N22" s="765"/>
      <c r="Q22" s="765"/>
      <c r="T22" s="786"/>
      <c r="U22" s="772"/>
    </row>
    <row r="23" spans="1:34" s="764" customFormat="1" ht="27.95" hidden="1" customHeight="1" x14ac:dyDescent="0.2">
      <c r="A23" s="786"/>
      <c r="C23" s="797"/>
      <c r="D23" s="761"/>
      <c r="E23" s="761"/>
      <c r="F23" s="761"/>
      <c r="G23" s="797"/>
      <c r="H23" s="797" t="s">
        <v>1278</v>
      </c>
      <c r="I23" s="751"/>
      <c r="J23" s="797"/>
      <c r="K23" s="751"/>
      <c r="N23" s="765"/>
      <c r="Q23" s="765"/>
      <c r="T23" s="786"/>
      <c r="U23" s="772"/>
    </row>
    <row r="24" spans="1:34" s="764" customFormat="1" ht="27.95" hidden="1" customHeight="1" x14ac:dyDescent="0.2">
      <c r="A24" s="786"/>
      <c r="C24" s="797"/>
      <c r="D24" s="761"/>
      <c r="E24" s="761"/>
      <c r="F24" s="761"/>
      <c r="G24" s="797"/>
      <c r="H24" s="797"/>
      <c r="I24" s="751"/>
      <c r="J24" s="797" t="s">
        <v>1279</v>
      </c>
      <c r="K24" s="751"/>
      <c r="N24" s="765"/>
      <c r="Q24" s="765"/>
      <c r="T24" s="786"/>
      <c r="U24" s="772"/>
    </row>
    <row r="25" spans="1:34" s="764" customFormat="1" ht="27.95" customHeight="1" thickTop="1" x14ac:dyDescent="0.2">
      <c r="A25" s="786"/>
      <c r="C25" s="797"/>
      <c r="D25" s="761"/>
      <c r="E25" s="761"/>
      <c r="F25" s="761"/>
      <c r="G25" s="797"/>
      <c r="H25" s="797"/>
      <c r="I25" s="751"/>
      <c r="J25" s="797"/>
      <c r="K25" s="751"/>
      <c r="N25" s="765"/>
      <c r="Q25" s="765"/>
      <c r="T25" s="786"/>
      <c r="U25" s="772"/>
    </row>
    <row r="26" spans="1:34" x14ac:dyDescent="0.2">
      <c r="B26" s="745"/>
      <c r="C26" s="745"/>
      <c r="D26" s="745"/>
      <c r="E26" s="745"/>
      <c r="F26" s="745"/>
      <c r="G26" s="745"/>
      <c r="H26" s="745"/>
      <c r="I26" s="745"/>
      <c r="J26" s="750"/>
      <c r="K26" s="745"/>
      <c r="U26" s="745"/>
    </row>
    <row r="27" spans="1:34" x14ac:dyDescent="0.2">
      <c r="B27" s="745"/>
      <c r="C27" s="745"/>
      <c r="D27" s="745"/>
      <c r="E27" s="745"/>
      <c r="F27" s="745"/>
      <c r="G27" s="745"/>
      <c r="H27" s="745"/>
      <c r="I27" s="745"/>
      <c r="J27" s="750"/>
      <c r="K27" s="745"/>
      <c r="U27" s="745"/>
    </row>
    <row r="28" spans="1:34" x14ac:dyDescent="0.2">
      <c r="B28" s="745"/>
      <c r="C28" s="745"/>
      <c r="D28" s="745"/>
      <c r="E28" s="745"/>
      <c r="F28" s="745"/>
      <c r="G28" s="745"/>
      <c r="H28" s="745"/>
      <c r="I28" s="745"/>
      <c r="J28" s="750"/>
      <c r="K28" s="745"/>
      <c r="U28" s="745"/>
    </row>
    <row r="29" spans="1:34" x14ac:dyDescent="0.2">
      <c r="B29" s="745"/>
      <c r="C29" s="745"/>
      <c r="D29" s="745"/>
      <c r="E29" s="745"/>
      <c r="F29" s="745"/>
      <c r="G29" s="745"/>
      <c r="H29" s="745"/>
      <c r="I29" s="745"/>
      <c r="J29" s="750"/>
      <c r="K29" s="745"/>
      <c r="U29" s="745"/>
    </row>
    <row r="30" spans="1:34" x14ac:dyDescent="0.2">
      <c r="B30" s="745"/>
      <c r="C30" s="745"/>
      <c r="D30" s="745"/>
      <c r="E30" s="745"/>
      <c r="F30" s="745"/>
      <c r="G30" s="745"/>
      <c r="H30" s="745"/>
      <c r="I30" s="745"/>
      <c r="J30" s="750"/>
      <c r="K30" s="745"/>
      <c r="U30" s="745"/>
    </row>
    <row r="31" spans="1:34" x14ac:dyDescent="0.2">
      <c r="B31" s="745"/>
      <c r="C31" s="745"/>
      <c r="D31" s="745"/>
      <c r="E31" s="745"/>
      <c r="F31" s="745"/>
      <c r="G31" s="745"/>
      <c r="H31" s="745"/>
      <c r="I31" s="745"/>
      <c r="J31" s="750"/>
      <c r="K31" s="745"/>
      <c r="U31" s="745"/>
    </row>
    <row r="32" spans="1:34" x14ac:dyDescent="0.2">
      <c r="B32" s="745"/>
      <c r="C32" s="745"/>
      <c r="D32" s="745"/>
      <c r="E32" s="745"/>
      <c r="F32" s="745"/>
      <c r="G32" s="745"/>
      <c r="H32" s="745"/>
      <c r="I32" s="745"/>
      <c r="J32" s="750"/>
      <c r="K32" s="745"/>
      <c r="U32" s="745"/>
    </row>
    <row r="33" spans="10:10" s="745" customFormat="1" x14ac:dyDescent="0.2">
      <c r="J33" s="750"/>
    </row>
    <row r="34" spans="10:10" s="745" customFormat="1" x14ac:dyDescent="0.2">
      <c r="J34" s="750"/>
    </row>
    <row r="35" spans="10:10" s="745" customFormat="1" x14ac:dyDescent="0.2">
      <c r="J35" s="750"/>
    </row>
    <row r="36" spans="10:10" s="745" customFormat="1" x14ac:dyDescent="0.2">
      <c r="J36" s="750"/>
    </row>
    <row r="37" spans="10:10" s="745" customFormat="1" x14ac:dyDescent="0.2">
      <c r="J37" s="750"/>
    </row>
    <row r="38" spans="10:10" s="745" customFormat="1" x14ac:dyDescent="0.2">
      <c r="J38" s="750"/>
    </row>
    <row r="39" spans="10:10" s="745" customFormat="1" x14ac:dyDescent="0.2">
      <c r="J39" s="750"/>
    </row>
    <row r="40" spans="10:10" s="745" customFormat="1" x14ac:dyDescent="0.2">
      <c r="J40" s="750"/>
    </row>
    <row r="41" spans="10:10" s="745" customFormat="1" x14ac:dyDescent="0.2">
      <c r="J41" s="750"/>
    </row>
    <row r="42" spans="10:10" s="745" customFormat="1" x14ac:dyDescent="0.2">
      <c r="J42" s="750"/>
    </row>
    <row r="43" spans="10:10" s="745" customFormat="1" x14ac:dyDescent="0.2">
      <c r="J43" s="750"/>
    </row>
    <row r="44" spans="10:10" s="745" customFormat="1" x14ac:dyDescent="0.2">
      <c r="J44" s="750"/>
    </row>
    <row r="45" spans="10:10" s="745" customFormat="1" x14ac:dyDescent="0.2">
      <c r="J45" s="750"/>
    </row>
    <row r="46" spans="10:10" s="745" customFormat="1" x14ac:dyDescent="0.2">
      <c r="J46" s="750"/>
    </row>
    <row r="47" spans="10:10" s="745" customFormat="1" x14ac:dyDescent="0.2">
      <c r="J47" s="750"/>
    </row>
    <row r="48" spans="10:10" s="745" customFormat="1" x14ac:dyDescent="0.2">
      <c r="J48" s="750"/>
    </row>
  </sheetData>
  <mergeCells count="14">
    <mergeCell ref="A2:K2"/>
    <mergeCell ref="A3:K3"/>
    <mergeCell ref="A4:K4"/>
    <mergeCell ref="A6:A15"/>
    <mergeCell ref="B6:B15"/>
    <mergeCell ref="C6:C15"/>
    <mergeCell ref="D6:K6"/>
    <mergeCell ref="D7:E7"/>
    <mergeCell ref="F7:K7"/>
    <mergeCell ref="T7:T9"/>
    <mergeCell ref="U7:U9"/>
    <mergeCell ref="K8:K10"/>
    <mergeCell ref="A16:A17"/>
    <mergeCell ref="A18:A20"/>
  </mergeCells>
  <pageMargins left="0.35433070866141736" right="0.19685039370078741" top="0.55118110236220474" bottom="0.35433070866141736" header="0.31496062992125984" footer="0.31496062992125984"/>
  <pageSetup paperSize="9" scale="74" orientation="landscape" blackAndWhite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8"/>
  <sheetViews>
    <sheetView topLeftCell="A19" zoomScaleNormal="100" workbookViewId="0">
      <selection activeCell="A26" sqref="A26"/>
    </sheetView>
  </sheetViews>
  <sheetFormatPr defaultRowHeight="21" x14ac:dyDescent="0.35"/>
  <cols>
    <col min="1" max="1" width="5.625" style="529" customWidth="1"/>
    <col min="2" max="2" width="10.75" style="529" customWidth="1"/>
    <col min="3" max="3" width="9.875" style="529" customWidth="1"/>
    <col min="4" max="4" width="14.625" style="529" customWidth="1"/>
    <col min="5" max="5" width="15.75" style="529" customWidth="1"/>
    <col min="6" max="6" width="15.875" style="529" customWidth="1"/>
    <col min="7" max="7" width="4.25" style="529" customWidth="1"/>
    <col min="8" max="8" width="12.375" style="529" customWidth="1"/>
    <col min="9" max="16384" width="9" style="529"/>
  </cols>
  <sheetData>
    <row r="1" spans="1:8" ht="23.25" customHeight="1" x14ac:dyDescent="0.35">
      <c r="G1" s="530" t="s">
        <v>1280</v>
      </c>
    </row>
    <row r="2" spans="1:8" ht="23.25" customHeight="1" x14ac:dyDescent="0.35">
      <c r="A2" s="897" t="s">
        <v>1281</v>
      </c>
      <c r="B2" s="897"/>
      <c r="C2" s="897"/>
      <c r="D2" s="897"/>
      <c r="E2" s="897"/>
      <c r="F2" s="897"/>
      <c r="G2" s="897"/>
      <c r="H2" s="897"/>
    </row>
    <row r="3" spans="1:8" ht="23.25" customHeight="1" x14ac:dyDescent="0.35">
      <c r="A3" s="897" t="s">
        <v>1282</v>
      </c>
      <c r="B3" s="897"/>
      <c r="C3" s="897"/>
      <c r="D3" s="897"/>
      <c r="E3" s="897"/>
      <c r="F3" s="897"/>
      <c r="G3" s="897"/>
      <c r="H3" s="897"/>
    </row>
    <row r="4" spans="1:8" ht="23.25" customHeight="1" x14ac:dyDescent="0.35"/>
    <row r="5" spans="1:8" ht="23.25" customHeight="1" x14ac:dyDescent="0.35">
      <c r="A5" s="586" t="s">
        <v>481</v>
      </c>
      <c r="B5" s="586" t="s">
        <v>1283</v>
      </c>
      <c r="C5" s="586" t="s">
        <v>1284</v>
      </c>
      <c r="D5" s="586" t="s">
        <v>1285</v>
      </c>
      <c r="E5" s="586" t="s">
        <v>1286</v>
      </c>
      <c r="F5" s="799" t="s">
        <v>1287</v>
      </c>
      <c r="G5" s="800"/>
    </row>
    <row r="6" spans="1:8" ht="23.25" customHeight="1" x14ac:dyDescent="0.35">
      <c r="A6" s="801">
        <v>1</v>
      </c>
      <c r="B6" s="802">
        <v>241275</v>
      </c>
      <c r="C6" s="802">
        <v>22190</v>
      </c>
      <c r="D6" s="803">
        <v>67162692</v>
      </c>
      <c r="E6" s="803">
        <v>67162676.819999993</v>
      </c>
      <c r="F6" s="803">
        <f>D6-E6</f>
        <v>15.180000007152557</v>
      </c>
      <c r="H6" s="956" t="s">
        <v>1288</v>
      </c>
    </row>
    <row r="7" spans="1:8" ht="23.25" customHeight="1" x14ac:dyDescent="0.35">
      <c r="A7" s="547">
        <v>2</v>
      </c>
      <c r="B7" s="804">
        <v>22160</v>
      </c>
      <c r="C7" s="804">
        <v>22221</v>
      </c>
      <c r="D7" s="805">
        <v>55892157</v>
      </c>
      <c r="E7" s="805">
        <v>55892137.729999997</v>
      </c>
      <c r="F7" s="805">
        <f t="shared" ref="F7:F18" si="0">D7-E7</f>
        <v>19.270000003278255</v>
      </c>
      <c r="H7" s="956"/>
    </row>
    <row r="8" spans="1:8" ht="23.25" customHeight="1" x14ac:dyDescent="0.35">
      <c r="A8" s="547">
        <v>3</v>
      </c>
      <c r="B8" s="804">
        <v>22190</v>
      </c>
      <c r="C8" s="804">
        <v>22251</v>
      </c>
      <c r="D8" s="805">
        <v>66670173</v>
      </c>
      <c r="E8" s="805">
        <v>66670154.460000001</v>
      </c>
      <c r="F8" s="805">
        <f t="shared" si="0"/>
        <v>18.53999999910593</v>
      </c>
      <c r="H8" s="956" t="s">
        <v>1289</v>
      </c>
    </row>
    <row r="9" spans="1:8" ht="23.25" customHeight="1" x14ac:dyDescent="0.35">
      <c r="A9" s="547">
        <v>4</v>
      </c>
      <c r="B9" s="804">
        <v>22221</v>
      </c>
      <c r="C9" s="804">
        <v>22282</v>
      </c>
      <c r="D9" s="805">
        <v>64013982</v>
      </c>
      <c r="E9" s="805">
        <v>64013921.149999999</v>
      </c>
      <c r="F9" s="806">
        <f t="shared" si="0"/>
        <v>60.850000001490116</v>
      </c>
      <c r="G9" s="807"/>
      <c r="H9" s="956"/>
    </row>
    <row r="10" spans="1:8" ht="23.25" customHeight="1" x14ac:dyDescent="0.35">
      <c r="A10" s="547">
        <v>5</v>
      </c>
      <c r="B10" s="804">
        <v>22251</v>
      </c>
      <c r="C10" s="804">
        <v>22313</v>
      </c>
      <c r="D10" s="805">
        <v>74343391.010000005</v>
      </c>
      <c r="E10" s="805">
        <v>74343345.010000005</v>
      </c>
      <c r="F10" s="805">
        <f t="shared" si="0"/>
        <v>46</v>
      </c>
      <c r="H10" s="956"/>
    </row>
    <row r="11" spans="1:8" ht="23.25" customHeight="1" x14ac:dyDescent="0.35">
      <c r="A11" s="547">
        <v>6</v>
      </c>
      <c r="B11" s="804">
        <v>22282</v>
      </c>
      <c r="C11" s="804">
        <v>22341</v>
      </c>
      <c r="D11" s="805">
        <v>76726743</v>
      </c>
      <c r="E11" s="805">
        <v>76726683.459999993</v>
      </c>
      <c r="F11" s="805">
        <f t="shared" si="0"/>
        <v>59.540000006556511</v>
      </c>
      <c r="H11" s="956"/>
    </row>
    <row r="12" spans="1:8" ht="23.25" customHeight="1" x14ac:dyDescent="0.35">
      <c r="A12" s="547">
        <v>7</v>
      </c>
      <c r="B12" s="804">
        <v>22313</v>
      </c>
      <c r="C12" s="804">
        <v>22372</v>
      </c>
      <c r="D12" s="805">
        <v>80412615</v>
      </c>
      <c r="E12" s="805">
        <v>80412563.609999999</v>
      </c>
      <c r="F12" s="805">
        <f t="shared" si="0"/>
        <v>51.390000000596046</v>
      </c>
      <c r="H12" s="956"/>
    </row>
    <row r="13" spans="1:8" ht="23.25" customHeight="1" x14ac:dyDescent="0.35">
      <c r="A13" s="547">
        <v>8</v>
      </c>
      <c r="B13" s="804">
        <v>22341</v>
      </c>
      <c r="C13" s="804">
        <v>22402</v>
      </c>
      <c r="D13" s="805">
        <v>69332088</v>
      </c>
      <c r="E13" s="805">
        <v>69332061.870000005</v>
      </c>
      <c r="F13" s="805">
        <f t="shared" si="0"/>
        <v>26.129999995231628</v>
      </c>
      <c r="H13" s="956"/>
    </row>
    <row r="14" spans="1:8" ht="23.25" customHeight="1" x14ac:dyDescent="0.35">
      <c r="A14" s="547">
        <v>9</v>
      </c>
      <c r="B14" s="804">
        <v>22372</v>
      </c>
      <c r="C14" s="804">
        <v>22433</v>
      </c>
      <c r="D14" s="805">
        <v>78606368</v>
      </c>
      <c r="E14" s="805">
        <v>78606342.640000001</v>
      </c>
      <c r="F14" s="805">
        <f t="shared" si="0"/>
        <v>25.359999999403954</v>
      </c>
      <c r="H14" s="956"/>
    </row>
    <row r="15" spans="1:8" ht="23.25" customHeight="1" x14ac:dyDescent="0.35">
      <c r="A15" s="547">
        <v>10</v>
      </c>
      <c r="B15" s="804">
        <v>22402</v>
      </c>
      <c r="C15" s="804">
        <v>22463</v>
      </c>
      <c r="D15" s="805">
        <v>68123965</v>
      </c>
      <c r="E15" s="805">
        <v>68123910.689999998</v>
      </c>
      <c r="F15" s="805">
        <f t="shared" si="0"/>
        <v>54.310000002384186</v>
      </c>
      <c r="H15" s="956"/>
    </row>
    <row r="16" spans="1:8" ht="23.25" customHeight="1" x14ac:dyDescent="0.35">
      <c r="A16" s="547">
        <v>11</v>
      </c>
      <c r="B16" s="804">
        <v>22433</v>
      </c>
      <c r="C16" s="804">
        <v>22494</v>
      </c>
      <c r="D16" s="805">
        <v>75870090</v>
      </c>
      <c r="E16" s="805">
        <v>75870053.609999999</v>
      </c>
      <c r="F16" s="805">
        <f t="shared" si="0"/>
        <v>36.390000000596046</v>
      </c>
      <c r="H16" s="956"/>
    </row>
    <row r="17" spans="1:9" ht="23.25" customHeight="1" x14ac:dyDescent="0.35">
      <c r="A17" s="547">
        <v>12</v>
      </c>
      <c r="B17" s="804">
        <v>22463</v>
      </c>
      <c r="C17" s="804">
        <v>22525</v>
      </c>
      <c r="D17" s="805">
        <v>59563061</v>
      </c>
      <c r="E17" s="805">
        <v>59563030.659999996</v>
      </c>
      <c r="F17" s="805">
        <f>D17-E17</f>
        <v>30.340000003576279</v>
      </c>
      <c r="H17" s="956"/>
    </row>
    <row r="18" spans="1:9" ht="23.25" customHeight="1" x14ac:dyDescent="0.35">
      <c r="A18" s="547">
        <v>13</v>
      </c>
      <c r="B18" s="804">
        <v>22494</v>
      </c>
      <c r="C18" s="804">
        <v>22555</v>
      </c>
      <c r="D18" s="805">
        <v>76266297</v>
      </c>
      <c r="E18" s="805">
        <v>76266253.379999995</v>
      </c>
      <c r="F18" s="805">
        <f t="shared" si="0"/>
        <v>43.620000004768372</v>
      </c>
      <c r="H18" s="956" t="s">
        <v>1290</v>
      </c>
    </row>
    <row r="19" spans="1:9" ht="23.25" customHeight="1" x14ac:dyDescent="0.35">
      <c r="A19" s="808">
        <v>14</v>
      </c>
      <c r="B19" s="809">
        <v>22525</v>
      </c>
      <c r="C19" s="809">
        <v>22586</v>
      </c>
      <c r="D19" s="810">
        <v>65271260</v>
      </c>
      <c r="E19" s="811">
        <v>65271242.210000001</v>
      </c>
      <c r="F19" s="810">
        <f>D19-E19</f>
        <v>17.78999999910593</v>
      </c>
      <c r="H19" s="956"/>
    </row>
    <row r="20" spans="1:9" ht="23.25" customHeight="1" x14ac:dyDescent="0.35"/>
    <row r="21" spans="1:9" ht="23.25" customHeight="1" thickBot="1" x14ac:dyDescent="0.4">
      <c r="A21" s="529" t="s">
        <v>1291</v>
      </c>
      <c r="G21" s="957">
        <f>SUM(D18:D19)</f>
        <v>141537557</v>
      </c>
      <c r="H21" s="957"/>
    </row>
    <row r="22" spans="1:9" ht="23.25" customHeight="1" thickTop="1" x14ac:dyDescent="0.35">
      <c r="A22" s="529" t="s">
        <v>1292</v>
      </c>
      <c r="G22" s="958">
        <f>SUM(D6:D7)</f>
        <v>123054849</v>
      </c>
      <c r="H22" s="958"/>
      <c r="I22" s="529" t="s">
        <v>342</v>
      </c>
    </row>
    <row r="23" spans="1:9" ht="23.25" customHeight="1" thickBot="1" x14ac:dyDescent="0.4">
      <c r="A23" s="529" t="s">
        <v>1293</v>
      </c>
      <c r="G23" s="959">
        <f>SUM(D8:D17)</f>
        <v>713662476.00999999</v>
      </c>
      <c r="H23" s="959"/>
    </row>
    <row r="24" spans="1:9" ht="23.25" customHeight="1" thickBot="1" x14ac:dyDescent="0.4">
      <c r="F24" s="812" t="s">
        <v>1294</v>
      </c>
      <c r="G24" s="955">
        <f>SUM(G22:H23)</f>
        <v>836717325.00999999</v>
      </c>
      <c r="H24" s="955"/>
    </row>
    <row r="25" spans="1:9" ht="23.25" customHeight="1" thickTop="1" x14ac:dyDescent="0.35"/>
    <row r="26" spans="1:9" ht="23.25" customHeight="1" x14ac:dyDescent="0.35">
      <c r="A26" s="834" t="s">
        <v>13</v>
      </c>
    </row>
    <row r="27" spans="1:9" ht="23.25" customHeight="1" x14ac:dyDescent="0.35">
      <c r="A27" s="68" t="s">
        <v>1306</v>
      </c>
    </row>
    <row r="28" spans="1:9" ht="23.25" customHeight="1" x14ac:dyDescent="0.35">
      <c r="A28" s="529" t="s">
        <v>1307</v>
      </c>
    </row>
  </sheetData>
  <mergeCells count="9">
    <mergeCell ref="A2:H2"/>
    <mergeCell ref="A3:H3"/>
    <mergeCell ref="H6:H7"/>
    <mergeCell ref="G23:H23"/>
    <mergeCell ref="G24:H24"/>
    <mergeCell ref="H18:H19"/>
    <mergeCell ref="G21:H21"/>
    <mergeCell ref="G22:H22"/>
    <mergeCell ref="H8:H17"/>
  </mergeCells>
  <pageMargins left="0.31496062992125984" right="0" top="0.47244094488188981" bottom="0" header="0.31496062992125984" footer="0.31496062992125984"/>
  <pageSetup paperSize="9" scale="9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8"/>
  <sheetViews>
    <sheetView tabSelected="1" topLeftCell="A25" workbookViewId="0">
      <selection activeCell="E37" sqref="E37"/>
    </sheetView>
  </sheetViews>
  <sheetFormatPr defaultRowHeight="21" x14ac:dyDescent="0.35"/>
  <cols>
    <col min="1" max="1" width="7.625" style="529" customWidth="1"/>
    <col min="2" max="2" width="12.25" style="529" customWidth="1"/>
    <col min="3" max="3" width="12.375" style="529" customWidth="1"/>
    <col min="4" max="4" width="19.375" style="529" customWidth="1"/>
    <col min="5" max="5" width="25" style="529" customWidth="1"/>
    <col min="6" max="6" width="19.5" style="529" customWidth="1"/>
    <col min="7" max="7" width="5.875" style="529" customWidth="1"/>
    <col min="8" max="16384" width="9" style="529"/>
  </cols>
  <sheetData>
    <row r="1" spans="1:7" x14ac:dyDescent="0.35">
      <c r="F1" s="530" t="s">
        <v>1295</v>
      </c>
      <c r="G1" s="813"/>
    </row>
    <row r="2" spans="1:7" x14ac:dyDescent="0.35">
      <c r="A2" s="897" t="s">
        <v>1296</v>
      </c>
      <c r="B2" s="897"/>
      <c r="C2" s="897"/>
      <c r="D2" s="897"/>
      <c r="E2" s="897"/>
      <c r="F2" s="897"/>
      <c r="G2" s="897"/>
    </row>
    <row r="3" spans="1:7" x14ac:dyDescent="0.35">
      <c r="A3" s="897" t="s">
        <v>1297</v>
      </c>
      <c r="B3" s="897"/>
      <c r="C3" s="897"/>
      <c r="D3" s="897"/>
      <c r="E3" s="897"/>
      <c r="F3" s="897"/>
      <c r="G3" s="897"/>
    </row>
    <row r="4" spans="1:7" x14ac:dyDescent="0.35">
      <c r="A4" s="531"/>
      <c r="B4" s="531"/>
      <c r="C4" s="531"/>
      <c r="D4" s="531"/>
      <c r="E4" s="531"/>
      <c r="F4" s="814" t="s">
        <v>1298</v>
      </c>
    </row>
    <row r="5" spans="1:7" ht="63" x14ac:dyDescent="0.35">
      <c r="A5" s="586" t="s">
        <v>481</v>
      </c>
      <c r="B5" s="815" t="s">
        <v>1283</v>
      </c>
      <c r="C5" s="815" t="s">
        <v>1299</v>
      </c>
      <c r="D5" s="815" t="s">
        <v>1300</v>
      </c>
      <c r="E5" s="816" t="s">
        <v>1301</v>
      </c>
      <c r="F5" s="816" t="s">
        <v>1302</v>
      </c>
    </row>
    <row r="6" spans="1:7" ht="23.25" customHeight="1" x14ac:dyDescent="0.35">
      <c r="A6" s="801">
        <v>1</v>
      </c>
      <c r="B6" s="802">
        <v>22160</v>
      </c>
      <c r="C6" s="802">
        <v>22190</v>
      </c>
      <c r="D6" s="817">
        <v>25316820</v>
      </c>
      <c r="E6" s="817">
        <f>(D6*3/4)</f>
        <v>18987615</v>
      </c>
      <c r="F6" s="817">
        <f t="shared" ref="F6:F18" si="0">D6*1/4</f>
        <v>6329205</v>
      </c>
      <c r="G6" s="818" t="s">
        <v>1288</v>
      </c>
    </row>
    <row r="7" spans="1:7" ht="23.25" customHeight="1" x14ac:dyDescent="0.35">
      <c r="A7" s="573">
        <v>2</v>
      </c>
      <c r="B7" s="804">
        <v>22190</v>
      </c>
      <c r="C7" s="804">
        <v>22221</v>
      </c>
      <c r="D7" s="805">
        <v>19359060</v>
      </c>
      <c r="E7" s="819">
        <f t="shared" ref="E7:E18" si="1">D7*3/4</f>
        <v>14519295</v>
      </c>
      <c r="F7" s="819">
        <f t="shared" si="0"/>
        <v>4839765</v>
      </c>
      <c r="G7" s="820"/>
    </row>
    <row r="8" spans="1:7" ht="23.25" customHeight="1" x14ac:dyDescent="0.35">
      <c r="A8" s="573">
        <v>3</v>
      </c>
      <c r="B8" s="804">
        <v>22221</v>
      </c>
      <c r="C8" s="804">
        <v>22251</v>
      </c>
      <c r="D8" s="805">
        <v>24523260</v>
      </c>
      <c r="E8" s="805">
        <f t="shared" si="1"/>
        <v>18392445</v>
      </c>
      <c r="F8" s="805">
        <f t="shared" si="0"/>
        <v>6130815</v>
      </c>
      <c r="G8" s="813"/>
    </row>
    <row r="9" spans="1:7" ht="23.25" customHeight="1" x14ac:dyDescent="0.35">
      <c r="A9" s="573">
        <v>4</v>
      </c>
      <c r="B9" s="804">
        <v>22251</v>
      </c>
      <c r="C9" s="804">
        <v>22282</v>
      </c>
      <c r="D9" s="805">
        <v>29738520</v>
      </c>
      <c r="E9" s="805">
        <f t="shared" si="1"/>
        <v>22303890</v>
      </c>
      <c r="F9" s="805">
        <f t="shared" si="0"/>
        <v>7434630</v>
      </c>
      <c r="G9" s="813"/>
    </row>
    <row r="10" spans="1:7" ht="23.25" customHeight="1" x14ac:dyDescent="0.35">
      <c r="A10" s="573">
        <v>5</v>
      </c>
      <c r="B10" s="804">
        <v>22282</v>
      </c>
      <c r="C10" s="804">
        <v>22313</v>
      </c>
      <c r="D10" s="805">
        <v>31954500</v>
      </c>
      <c r="E10" s="805">
        <f t="shared" si="1"/>
        <v>23965875</v>
      </c>
      <c r="F10" s="805">
        <f t="shared" si="0"/>
        <v>7988625</v>
      </c>
      <c r="G10" s="813"/>
    </row>
    <row r="11" spans="1:7" ht="23.25" customHeight="1" x14ac:dyDescent="0.35">
      <c r="A11" s="573">
        <v>6</v>
      </c>
      <c r="B11" s="804">
        <v>22313</v>
      </c>
      <c r="C11" s="804">
        <v>22341</v>
      </c>
      <c r="D11" s="805">
        <v>33887880</v>
      </c>
      <c r="E11" s="805">
        <f t="shared" si="1"/>
        <v>25415910</v>
      </c>
      <c r="F11" s="805">
        <f t="shared" si="0"/>
        <v>8471970</v>
      </c>
      <c r="G11" s="813"/>
    </row>
    <row r="12" spans="1:7" ht="23.25" customHeight="1" x14ac:dyDescent="0.35">
      <c r="A12" s="573">
        <v>7</v>
      </c>
      <c r="B12" s="804">
        <v>22341</v>
      </c>
      <c r="C12" s="804">
        <v>22372</v>
      </c>
      <c r="D12" s="805">
        <v>34251300</v>
      </c>
      <c r="E12" s="805">
        <f t="shared" si="1"/>
        <v>25688475</v>
      </c>
      <c r="F12" s="805">
        <f t="shared" si="0"/>
        <v>8562825</v>
      </c>
      <c r="G12" s="821" t="s">
        <v>1289</v>
      </c>
    </row>
    <row r="13" spans="1:7" ht="23.25" customHeight="1" x14ac:dyDescent="0.35">
      <c r="A13" s="573">
        <v>8</v>
      </c>
      <c r="B13" s="804">
        <v>22372</v>
      </c>
      <c r="C13" s="804">
        <v>22402</v>
      </c>
      <c r="D13" s="805">
        <v>37783680</v>
      </c>
      <c r="E13" s="805">
        <f t="shared" si="1"/>
        <v>28337760</v>
      </c>
      <c r="F13" s="805">
        <f t="shared" si="0"/>
        <v>9445920</v>
      </c>
      <c r="G13" s="813"/>
    </row>
    <row r="14" spans="1:7" ht="23.25" customHeight="1" x14ac:dyDescent="0.35">
      <c r="A14" s="573">
        <v>9</v>
      </c>
      <c r="B14" s="804">
        <v>22402</v>
      </c>
      <c r="C14" s="804">
        <v>22433</v>
      </c>
      <c r="D14" s="805">
        <v>29080560</v>
      </c>
      <c r="E14" s="805">
        <f t="shared" si="1"/>
        <v>21810420</v>
      </c>
      <c r="F14" s="805">
        <f t="shared" si="0"/>
        <v>7270140</v>
      </c>
      <c r="G14" s="813"/>
    </row>
    <row r="15" spans="1:7" ht="23.25" customHeight="1" x14ac:dyDescent="0.35">
      <c r="A15" s="573">
        <v>10</v>
      </c>
      <c r="B15" s="804">
        <v>22433</v>
      </c>
      <c r="C15" s="804">
        <v>22463</v>
      </c>
      <c r="D15" s="805">
        <v>26479800</v>
      </c>
      <c r="E15" s="805">
        <f t="shared" si="1"/>
        <v>19859850</v>
      </c>
      <c r="F15" s="805">
        <f t="shared" si="0"/>
        <v>6619950</v>
      </c>
      <c r="G15" s="813"/>
    </row>
    <row r="16" spans="1:7" ht="23.25" customHeight="1" x14ac:dyDescent="0.35">
      <c r="A16" s="573">
        <v>11</v>
      </c>
      <c r="B16" s="804">
        <v>22463</v>
      </c>
      <c r="C16" s="804">
        <v>22494</v>
      </c>
      <c r="D16" s="805">
        <v>28142880</v>
      </c>
      <c r="E16" s="805">
        <f t="shared" si="1"/>
        <v>21107160</v>
      </c>
      <c r="F16" s="805">
        <f t="shared" si="0"/>
        <v>7035720</v>
      </c>
      <c r="G16" s="813"/>
    </row>
    <row r="17" spans="1:7" ht="23.25" customHeight="1" x14ac:dyDescent="0.35">
      <c r="A17" s="573">
        <v>12</v>
      </c>
      <c r="B17" s="804">
        <v>22494</v>
      </c>
      <c r="C17" s="804">
        <v>22525</v>
      </c>
      <c r="D17" s="805">
        <v>28297380</v>
      </c>
      <c r="E17" s="805">
        <f t="shared" si="1"/>
        <v>21223035</v>
      </c>
      <c r="F17" s="805">
        <f t="shared" si="0"/>
        <v>7074345</v>
      </c>
      <c r="G17" s="813"/>
    </row>
    <row r="18" spans="1:7" ht="23.25" customHeight="1" x14ac:dyDescent="0.35">
      <c r="A18" s="822">
        <v>13</v>
      </c>
      <c r="B18" s="823">
        <v>22525</v>
      </c>
      <c r="C18" s="823">
        <v>22555</v>
      </c>
      <c r="D18" s="824">
        <v>26277780</v>
      </c>
      <c r="E18" s="824">
        <f t="shared" si="1"/>
        <v>19708335</v>
      </c>
      <c r="F18" s="824">
        <f t="shared" si="0"/>
        <v>6569445</v>
      </c>
      <c r="G18" s="818" t="s">
        <v>1290</v>
      </c>
    </row>
    <row r="19" spans="1:7" ht="23.25" customHeight="1" thickBot="1" x14ac:dyDescent="0.4">
      <c r="A19" s="960" t="s">
        <v>437</v>
      </c>
      <c r="B19" s="961"/>
      <c r="C19" s="962"/>
      <c r="D19" s="825">
        <f>SUM(D6:D18)</f>
        <v>375093420</v>
      </c>
      <c r="E19" s="825">
        <f t="shared" ref="E19:F19" si="2">SUM(E6:E18)</f>
        <v>281320065</v>
      </c>
      <c r="F19" s="825">
        <f t="shared" si="2"/>
        <v>93773355</v>
      </c>
    </row>
    <row r="20" spans="1:7" ht="23.25" customHeight="1" thickTop="1" x14ac:dyDescent="0.35">
      <c r="A20" s="530"/>
    </row>
    <row r="21" spans="1:7" ht="23.25" customHeight="1" thickBot="1" x14ac:dyDescent="0.4">
      <c r="A21" s="529" t="s">
        <v>1303</v>
      </c>
      <c r="F21" s="826">
        <f>E18</f>
        <v>19708335</v>
      </c>
    </row>
    <row r="22" spans="1:7" ht="23.25" customHeight="1" thickTop="1" x14ac:dyDescent="0.35">
      <c r="A22" s="529" t="s">
        <v>1304</v>
      </c>
      <c r="F22" s="827">
        <f>E6</f>
        <v>18987615</v>
      </c>
    </row>
    <row r="23" spans="1:7" ht="23.25" customHeight="1" thickBot="1" x14ac:dyDescent="0.4">
      <c r="A23" s="529" t="s">
        <v>1305</v>
      </c>
      <c r="F23" s="828">
        <f>SUM(E7:E17)</f>
        <v>242624115</v>
      </c>
    </row>
    <row r="24" spans="1:7" ht="23.25" customHeight="1" thickBot="1" x14ac:dyDescent="0.4">
      <c r="E24" s="813" t="s">
        <v>1294</v>
      </c>
      <c r="F24" s="829">
        <f>SUM(F22:F23)</f>
        <v>261611730</v>
      </c>
    </row>
    <row r="25" spans="1:7" ht="23.25" customHeight="1" thickTop="1" x14ac:dyDescent="0.35"/>
    <row r="26" spans="1:7" ht="23.25" customHeight="1" x14ac:dyDescent="0.35">
      <c r="A26" s="834" t="s">
        <v>13</v>
      </c>
    </row>
    <row r="27" spans="1:7" ht="23.25" customHeight="1" x14ac:dyDescent="0.35">
      <c r="A27" s="68" t="s">
        <v>1306</v>
      </c>
    </row>
    <row r="28" spans="1:7" ht="23.25" customHeight="1" x14ac:dyDescent="0.35">
      <c r="A28" s="529" t="s">
        <v>1307</v>
      </c>
    </row>
  </sheetData>
  <mergeCells count="3">
    <mergeCell ref="A2:G2"/>
    <mergeCell ref="A3:G3"/>
    <mergeCell ref="A19:C19"/>
  </mergeCells>
  <pageMargins left="0.51181102362204722" right="0" top="0.47244094488188981" bottom="0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view="pageBreakPreview" topLeftCell="A11" zoomScale="70" zoomScaleNormal="100" zoomScaleSheetLayoutView="70" workbookViewId="0">
      <selection activeCell="H18" sqref="H18"/>
    </sheetView>
  </sheetViews>
  <sheetFormatPr defaultColWidth="5.625" defaultRowHeight="22.5" x14ac:dyDescent="0.35"/>
  <cols>
    <col min="1" max="1" width="8.375" style="83" customWidth="1"/>
    <col min="2" max="2" width="10" style="83" customWidth="1"/>
    <col min="3" max="3" width="17.25" style="83" customWidth="1"/>
    <col min="4" max="4" width="19.625" style="83" customWidth="1"/>
    <col min="5" max="5" width="24.375" style="83" customWidth="1"/>
    <col min="6" max="6" width="21.375" style="83" customWidth="1"/>
    <col min="7" max="7" width="19.25" style="83" customWidth="1"/>
    <col min="8" max="8" width="108.625" style="83" customWidth="1"/>
    <col min="9" max="16384" width="5.625" style="83"/>
  </cols>
  <sheetData>
    <row r="1" spans="1:12" ht="23.25" x14ac:dyDescent="0.35">
      <c r="A1" s="836" t="s">
        <v>416</v>
      </c>
      <c r="B1" s="836"/>
      <c r="C1" s="836"/>
      <c r="D1" s="836"/>
      <c r="E1" s="836"/>
      <c r="F1" s="836"/>
      <c r="G1" s="836"/>
      <c r="H1" s="836"/>
    </row>
    <row r="2" spans="1:12" ht="23.25" x14ac:dyDescent="0.35">
      <c r="A2" s="837" t="s">
        <v>417</v>
      </c>
      <c r="B2" s="837"/>
      <c r="C2" s="837"/>
      <c r="D2" s="837"/>
      <c r="E2" s="837"/>
      <c r="F2" s="837"/>
      <c r="G2" s="837"/>
      <c r="H2" s="837"/>
    </row>
    <row r="3" spans="1:12" ht="23.25" x14ac:dyDescent="0.35">
      <c r="A3" s="837" t="s">
        <v>418</v>
      </c>
      <c r="B3" s="837"/>
      <c r="C3" s="837"/>
      <c r="D3" s="837"/>
      <c r="E3" s="837"/>
      <c r="F3" s="837"/>
      <c r="G3" s="837"/>
      <c r="H3" s="837"/>
    </row>
    <row r="4" spans="1:12" ht="23.25" x14ac:dyDescent="0.35">
      <c r="A4" s="84" t="s">
        <v>419</v>
      </c>
      <c r="B4" s="84"/>
      <c r="C4" s="85"/>
      <c r="D4" s="85"/>
      <c r="E4" s="85"/>
      <c r="F4" s="85"/>
      <c r="G4" s="85"/>
      <c r="H4" s="86"/>
    </row>
    <row r="5" spans="1:12" ht="46.5" x14ac:dyDescent="0.35">
      <c r="A5" s="87" t="s">
        <v>4</v>
      </c>
      <c r="B5" s="87" t="s">
        <v>370</v>
      </c>
      <c r="C5" s="88" t="s">
        <v>420</v>
      </c>
      <c r="D5" s="88" t="s">
        <v>421</v>
      </c>
      <c r="E5" s="89" t="s">
        <v>422</v>
      </c>
      <c r="F5" s="89" t="s">
        <v>423</v>
      </c>
      <c r="G5" s="90" t="s">
        <v>341</v>
      </c>
      <c r="H5" s="90" t="s">
        <v>13</v>
      </c>
    </row>
    <row r="6" spans="1:12" ht="205.5" customHeight="1" x14ac:dyDescent="0.35">
      <c r="A6" s="91">
        <v>1</v>
      </c>
      <c r="B6" s="91"/>
      <c r="C6" s="91">
        <v>2500700110</v>
      </c>
      <c r="D6" s="91" t="s">
        <v>138</v>
      </c>
      <c r="E6" s="92">
        <f>+[2]บ.ตร.!D10</f>
        <v>14003291.800000001</v>
      </c>
      <c r="F6" s="93">
        <f>+[2]บ.ตร.!E10</f>
        <v>26866338</v>
      </c>
      <c r="G6" s="94">
        <f>+E6-F6</f>
        <v>-12863046.199999999</v>
      </c>
      <c r="H6" s="95" t="s">
        <v>424</v>
      </c>
    </row>
    <row r="7" spans="1:12" s="101" customFormat="1" ht="69.75" hidden="1" x14ac:dyDescent="0.35">
      <c r="A7" s="96">
        <v>2</v>
      </c>
      <c r="B7" s="96"/>
      <c r="C7" s="96">
        <v>2500700173</v>
      </c>
      <c r="D7" s="96" t="s">
        <v>425</v>
      </c>
      <c r="E7" s="97">
        <v>11168723.130000001</v>
      </c>
      <c r="F7" s="98">
        <v>16183556.470000001</v>
      </c>
      <c r="G7" s="99">
        <f t="shared" ref="G7:G12" si="0">+F7-E7</f>
        <v>5014833.34</v>
      </c>
      <c r="H7" s="100" t="s">
        <v>426</v>
      </c>
    </row>
    <row r="8" spans="1:12" ht="149.25" customHeight="1" x14ac:dyDescent="0.35">
      <c r="A8" s="102">
        <v>2</v>
      </c>
      <c r="B8" s="102"/>
      <c r="C8" s="102">
        <v>2500700309</v>
      </c>
      <c r="D8" s="102" t="s">
        <v>427</v>
      </c>
      <c r="E8" s="103">
        <f>+[2]บช.ตชด.!D10</f>
        <v>156508150.65000001</v>
      </c>
      <c r="F8" s="104">
        <f>+[2]บช.ตชด.!E10</f>
        <v>159008999.40000001</v>
      </c>
      <c r="G8" s="105">
        <f>+E8-F8</f>
        <v>-2500848.75</v>
      </c>
      <c r="H8" s="106" t="s">
        <v>428</v>
      </c>
      <c r="L8" s="83" t="s">
        <v>429</v>
      </c>
    </row>
    <row r="9" spans="1:12" s="101" customFormat="1" ht="23.25" hidden="1" x14ac:dyDescent="0.35">
      <c r="A9" s="96">
        <v>4</v>
      </c>
      <c r="B9" s="107"/>
      <c r="C9" s="108">
        <v>2500700387</v>
      </c>
      <c r="D9" s="108" t="s">
        <v>430</v>
      </c>
      <c r="E9" s="97">
        <v>13034000</v>
      </c>
      <c r="F9" s="98"/>
      <c r="G9" s="99"/>
      <c r="H9" s="109"/>
    </row>
    <row r="10" spans="1:12" s="112" customFormat="1" ht="91.5" customHeight="1" x14ac:dyDescent="0.2">
      <c r="A10" s="102">
        <v>3</v>
      </c>
      <c r="B10" s="102"/>
      <c r="C10" s="102">
        <v>2500700434</v>
      </c>
      <c r="D10" s="102" t="s">
        <v>431</v>
      </c>
      <c r="E10" s="103">
        <f>+[2]สตม.!D11</f>
        <v>2291259.63</v>
      </c>
      <c r="F10" s="104">
        <f>+[2]สตม.!E11</f>
        <v>1321820.96</v>
      </c>
      <c r="G10" s="110">
        <f>+E10-F10</f>
        <v>969438.66999999993</v>
      </c>
      <c r="H10" s="111" t="s">
        <v>432</v>
      </c>
    </row>
    <row r="11" spans="1:12" s="112" customFormat="1" ht="129.75" customHeight="1" x14ac:dyDescent="0.2">
      <c r="A11" s="102">
        <v>4</v>
      </c>
      <c r="B11" s="102"/>
      <c r="C11" s="102">
        <v>2500700360</v>
      </c>
      <c r="D11" s="102" t="s">
        <v>433</v>
      </c>
      <c r="E11" s="103">
        <v>0</v>
      </c>
      <c r="F11" s="104">
        <v>0</v>
      </c>
      <c r="G11" s="110">
        <f>+E11-F11</f>
        <v>0</v>
      </c>
      <c r="H11" s="111" t="s">
        <v>434</v>
      </c>
    </row>
    <row r="12" spans="1:12" s="101" customFormat="1" ht="46.5" hidden="1" x14ac:dyDescent="0.35">
      <c r="A12" s="96">
        <v>6</v>
      </c>
      <c r="B12" s="96"/>
      <c r="C12" s="96">
        <v>2500701602</v>
      </c>
      <c r="D12" s="113" t="s">
        <v>435</v>
      </c>
      <c r="E12" s="114">
        <v>0</v>
      </c>
      <c r="F12" s="115">
        <v>31584580</v>
      </c>
      <c r="G12" s="116">
        <f t="shared" si="0"/>
        <v>31584580</v>
      </c>
      <c r="H12" s="117" t="s">
        <v>436</v>
      </c>
    </row>
    <row r="13" spans="1:12" ht="24" thickBot="1" x14ac:dyDescent="0.4">
      <c r="A13" s="118"/>
      <c r="B13" s="118"/>
      <c r="C13" s="838" t="s">
        <v>437</v>
      </c>
      <c r="D13" s="838"/>
      <c r="E13" s="119">
        <f>+E6+E8+E10</f>
        <v>172802702.08000001</v>
      </c>
      <c r="F13" s="119">
        <f>+F6+F8+F10</f>
        <v>187197158.36000001</v>
      </c>
      <c r="G13" s="120">
        <f>+E13-F13</f>
        <v>-14394456.280000001</v>
      </c>
      <c r="H13" s="118"/>
    </row>
    <row r="14" spans="1:12" ht="11.25" customHeight="1" thickTop="1" x14ac:dyDescent="0.35">
      <c r="A14" s="121"/>
      <c r="B14" s="121"/>
      <c r="C14" s="121"/>
      <c r="D14" s="121"/>
      <c r="E14" s="121"/>
      <c r="F14" s="121"/>
      <c r="G14" s="121"/>
      <c r="H14" s="121"/>
    </row>
    <row r="15" spans="1:12" x14ac:dyDescent="0.35">
      <c r="A15" s="121"/>
      <c r="B15" s="121"/>
      <c r="C15" s="121" t="s">
        <v>438</v>
      </c>
      <c r="D15" s="121"/>
      <c r="E15" s="121"/>
      <c r="F15" s="121"/>
      <c r="G15" s="121"/>
      <c r="H15" s="121"/>
    </row>
    <row r="16" spans="1:12" x14ac:dyDescent="0.35">
      <c r="A16" s="121"/>
      <c r="B16" s="121"/>
      <c r="C16" s="121"/>
      <c r="D16" s="122">
        <v>2500700110</v>
      </c>
      <c r="E16" s="121" t="s">
        <v>138</v>
      </c>
      <c r="F16" s="123">
        <f>+E6</f>
        <v>14003291.800000001</v>
      </c>
      <c r="G16" s="123"/>
      <c r="H16" s="121"/>
    </row>
    <row r="17" spans="1:8" hidden="1" x14ac:dyDescent="0.35">
      <c r="A17" s="121"/>
      <c r="B17" s="121"/>
      <c r="C17" s="121"/>
      <c r="D17" s="124">
        <v>2500700173</v>
      </c>
      <c r="E17" s="125" t="s">
        <v>425</v>
      </c>
      <c r="F17" s="126">
        <v>11168723.130000001</v>
      </c>
      <c r="G17" s="127"/>
      <c r="H17" s="121"/>
    </row>
    <row r="18" spans="1:8" x14ac:dyDescent="0.35">
      <c r="A18" s="121"/>
      <c r="B18" s="121"/>
      <c r="C18" s="121"/>
      <c r="D18" s="122">
        <v>2500700309</v>
      </c>
      <c r="E18" s="121" t="s">
        <v>427</v>
      </c>
      <c r="F18" s="123">
        <f>+E8</f>
        <v>156508150.65000001</v>
      </c>
      <c r="G18" s="121"/>
      <c r="H18" s="121"/>
    </row>
    <row r="19" spans="1:8" hidden="1" x14ac:dyDescent="0.35">
      <c r="A19" s="121"/>
      <c r="B19" s="121"/>
      <c r="C19" s="121"/>
      <c r="D19" s="124">
        <v>2500700387</v>
      </c>
      <c r="E19" s="125" t="s">
        <v>430</v>
      </c>
      <c r="F19" s="126">
        <v>13034000</v>
      </c>
      <c r="G19" s="121"/>
      <c r="H19" s="121"/>
    </row>
    <row r="20" spans="1:8" x14ac:dyDescent="0.35">
      <c r="A20" s="121"/>
      <c r="B20" s="121"/>
      <c r="C20" s="121"/>
      <c r="D20" s="122">
        <v>2500700434</v>
      </c>
      <c r="E20" s="121" t="s">
        <v>431</v>
      </c>
      <c r="F20" s="123">
        <f>+E10</f>
        <v>2291259.63</v>
      </c>
      <c r="G20" s="121"/>
      <c r="H20" s="121"/>
    </row>
    <row r="21" spans="1:8" x14ac:dyDescent="0.35">
      <c r="A21" s="121"/>
      <c r="B21" s="121"/>
      <c r="C21" s="121"/>
      <c r="D21" s="122">
        <v>2500700360</v>
      </c>
      <c r="E21" s="121" t="s">
        <v>433</v>
      </c>
      <c r="F21" s="123">
        <v>0</v>
      </c>
      <c r="G21" s="121"/>
      <c r="H21" s="121"/>
    </row>
    <row r="22" spans="1:8" hidden="1" x14ac:dyDescent="0.35">
      <c r="A22" s="121"/>
      <c r="B22" s="121"/>
      <c r="C22" s="121"/>
      <c r="D22" s="122">
        <v>2500701602</v>
      </c>
      <c r="E22" s="121" t="s">
        <v>435</v>
      </c>
      <c r="F22" s="123">
        <f>+E12</f>
        <v>0</v>
      </c>
      <c r="G22" s="121"/>
      <c r="H22" s="121"/>
    </row>
    <row r="23" spans="1:8" ht="23.25" thickBot="1" x14ac:dyDescent="0.4">
      <c r="A23" s="121"/>
      <c r="B23" s="121"/>
      <c r="C23" s="121"/>
      <c r="D23" s="121"/>
      <c r="E23" s="121" t="s">
        <v>437</v>
      </c>
      <c r="F23" s="128">
        <f>+F16+F18+F20+F21</f>
        <v>172802702.08000001</v>
      </c>
      <c r="G23" s="129"/>
      <c r="H23" s="121"/>
    </row>
    <row r="24" spans="1:8" ht="9" customHeight="1" thickTop="1" x14ac:dyDescent="0.35">
      <c r="A24" s="130"/>
      <c r="B24" s="130"/>
      <c r="C24" s="121"/>
      <c r="D24" s="121"/>
      <c r="E24" s="131"/>
      <c r="F24" s="131"/>
      <c r="G24" s="131"/>
    </row>
    <row r="25" spans="1:8" x14ac:dyDescent="0.35">
      <c r="E25" s="132" t="s">
        <v>439</v>
      </c>
      <c r="F25" s="123">
        <f>+'[2]WP-รวม'!D10</f>
        <v>294662471.80000001</v>
      </c>
    </row>
    <row r="26" spans="1:8" x14ac:dyDescent="0.35">
      <c r="A26" s="121"/>
      <c r="B26" s="121"/>
      <c r="D26" s="121"/>
      <c r="E26" s="133" t="s">
        <v>440</v>
      </c>
      <c r="F26" s="134">
        <v>1</v>
      </c>
      <c r="G26" s="121"/>
      <c r="H26" s="121"/>
    </row>
    <row r="27" spans="1:8" ht="23.25" thickBot="1" x14ac:dyDescent="0.4">
      <c r="E27" s="132" t="s">
        <v>441</v>
      </c>
      <c r="F27" s="135">
        <f>+F23/F25</f>
        <v>0.58644285790587058</v>
      </c>
      <c r="G27" s="68" t="s">
        <v>442</v>
      </c>
    </row>
    <row r="28" spans="1:8" ht="23.25" thickTop="1" x14ac:dyDescent="0.35"/>
    <row r="30" spans="1:8" x14ac:dyDescent="0.35">
      <c r="H30" s="136">
        <f>277304661.33+104817.25+2250-15874.2</f>
        <v>277395854.38</v>
      </c>
    </row>
  </sheetData>
  <mergeCells count="4">
    <mergeCell ref="A1:H1"/>
    <mergeCell ref="A2:H2"/>
    <mergeCell ref="A3:H3"/>
    <mergeCell ref="C13:D13"/>
  </mergeCells>
  <pageMargins left="0.48" right="0.17" top="0.17" bottom="0.17" header="0.3" footer="0.17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zoomScaleNormal="100" zoomScaleSheetLayoutView="100" workbookViewId="0">
      <selection activeCell="E8" sqref="E8"/>
    </sheetView>
  </sheetViews>
  <sheetFormatPr defaultColWidth="9.125" defaultRowHeight="21" x14ac:dyDescent="0.2"/>
  <cols>
    <col min="1" max="1" width="13.375" style="11" customWidth="1"/>
    <col min="2" max="2" width="6" style="10" bestFit="1" customWidth="1"/>
    <col min="3" max="3" width="9.375" style="11" customWidth="1"/>
    <col min="4" max="4" width="10.375" style="11" customWidth="1"/>
    <col min="5" max="5" width="24" style="11" customWidth="1"/>
    <col min="6" max="6" width="17.625" style="10" customWidth="1"/>
    <col min="7" max="7" width="13.125" style="11" customWidth="1"/>
    <col min="8" max="8" width="11.125" style="11" bestFit="1" customWidth="1"/>
    <col min="9" max="9" width="14.125" style="11" customWidth="1"/>
    <col min="10" max="10" width="12.5" style="11" customWidth="1"/>
    <col min="11" max="11" width="9.125" style="11" customWidth="1"/>
    <col min="12" max="12" width="18" style="11" customWidth="1"/>
    <col min="13" max="16384" width="9.125" style="11"/>
  </cols>
  <sheetData>
    <row r="1" spans="1:13" ht="23.25" customHeight="1" x14ac:dyDescent="0.2">
      <c r="L1" s="270" t="s">
        <v>463</v>
      </c>
    </row>
    <row r="2" spans="1:13" s="7" customFormat="1" ht="23.25" customHeight="1" x14ac:dyDescent="0.2">
      <c r="A2" s="835" t="s">
        <v>0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</row>
    <row r="3" spans="1:13" ht="23.25" customHeight="1" x14ac:dyDescent="0.2">
      <c r="A3" s="835" t="s">
        <v>464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</row>
    <row r="4" spans="1:13" s="7" customFormat="1" ht="23.25" customHeight="1" x14ac:dyDescent="0.2">
      <c r="A4" s="835" t="s">
        <v>2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</row>
    <row r="5" spans="1:13" s="7" customFormat="1" x14ac:dyDescent="0.2">
      <c r="B5" s="6"/>
      <c r="D5" s="6"/>
      <c r="E5" s="6"/>
      <c r="F5" s="8"/>
      <c r="G5" s="9"/>
      <c r="H5" s="9"/>
    </row>
    <row r="6" spans="1:13" s="16" customFormat="1" x14ac:dyDescent="0.2">
      <c r="A6" s="14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293</v>
      </c>
      <c r="J6" s="15" t="s">
        <v>468</v>
      </c>
      <c r="K6" s="15" t="s">
        <v>13</v>
      </c>
      <c r="L6" s="15" t="s">
        <v>500</v>
      </c>
      <c r="M6" s="17"/>
    </row>
    <row r="7" spans="1:13" s="24" customFormat="1" ht="36" customHeight="1" x14ac:dyDescent="0.2">
      <c r="A7" s="839" t="s">
        <v>465</v>
      </c>
      <c r="B7" s="148">
        <v>1</v>
      </c>
      <c r="C7" s="262" t="s">
        <v>469</v>
      </c>
      <c r="D7" s="263">
        <v>22209</v>
      </c>
      <c r="E7" s="149" t="s">
        <v>466</v>
      </c>
      <c r="F7" s="148" t="s">
        <v>467</v>
      </c>
      <c r="G7" s="150">
        <v>1289600</v>
      </c>
      <c r="H7" s="263">
        <v>22246</v>
      </c>
      <c r="I7" s="263">
        <v>22284</v>
      </c>
      <c r="J7" s="268">
        <f>+I7-H7</f>
        <v>38</v>
      </c>
      <c r="K7" s="149"/>
      <c r="L7" s="178" t="s">
        <v>501</v>
      </c>
    </row>
    <row r="8" spans="1:13" s="24" customFormat="1" ht="36" customHeight="1" x14ac:dyDescent="0.2">
      <c r="A8" s="840"/>
      <c r="B8" s="31">
        <v>2</v>
      </c>
      <c r="C8" s="264" t="s">
        <v>470</v>
      </c>
      <c r="D8" s="265">
        <v>22228</v>
      </c>
      <c r="E8" s="266" t="s">
        <v>471</v>
      </c>
      <c r="F8" s="267" t="s">
        <v>467</v>
      </c>
      <c r="G8" s="33">
        <v>335800</v>
      </c>
      <c r="H8" s="265">
        <v>22263</v>
      </c>
      <c r="I8" s="265">
        <v>22326</v>
      </c>
      <c r="J8" s="269">
        <f>+I8-H8</f>
        <v>63</v>
      </c>
      <c r="K8" s="30"/>
      <c r="L8" s="258" t="s">
        <v>501</v>
      </c>
    </row>
    <row r="9" spans="1:13" s="24" customFormat="1" ht="294" x14ac:dyDescent="0.2">
      <c r="A9" s="278" t="s">
        <v>472</v>
      </c>
      <c r="B9" s="275">
        <v>3</v>
      </c>
      <c r="C9" s="276" t="s">
        <v>473</v>
      </c>
      <c r="D9" s="271">
        <v>22293</v>
      </c>
      <c r="E9" s="272" t="s">
        <v>474</v>
      </c>
      <c r="F9" s="273" t="s">
        <v>475</v>
      </c>
      <c r="G9" s="277">
        <v>903180</v>
      </c>
      <c r="H9" s="271">
        <v>22324</v>
      </c>
      <c r="I9" s="271">
        <v>241645</v>
      </c>
      <c r="J9" s="274">
        <v>175</v>
      </c>
      <c r="K9" s="272"/>
      <c r="L9" s="143" t="s">
        <v>502</v>
      </c>
    </row>
    <row r="10" spans="1:13" ht="21.75" thickBot="1" x14ac:dyDescent="0.25">
      <c r="G10" s="35">
        <f>SUM(G7:G9)</f>
        <v>2528580</v>
      </c>
    </row>
    <row r="11" spans="1:13" ht="21.75" thickTop="1" x14ac:dyDescent="0.2">
      <c r="G11" s="5"/>
    </row>
  </sheetData>
  <mergeCells count="4">
    <mergeCell ref="A7:A8"/>
    <mergeCell ref="A2:L2"/>
    <mergeCell ref="A3:L3"/>
    <mergeCell ref="A4:L4"/>
  </mergeCells>
  <pageMargins left="0.6692913385826772" right="0.23622047244094491" top="0.6692913385826772" bottom="0.74803149606299213" header="0.31496062992125984" footer="0.31496062992125984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6"/>
  <sheetViews>
    <sheetView topLeftCell="A28" zoomScaleNormal="100" workbookViewId="0">
      <selection activeCell="I47" sqref="I47"/>
    </sheetView>
  </sheetViews>
  <sheetFormatPr defaultRowHeight="21" x14ac:dyDescent="0.35"/>
  <cols>
    <col min="1" max="1" width="12.875" style="37" customWidth="1"/>
    <col min="2" max="2" width="54.125" style="37" customWidth="1"/>
    <col min="3" max="3" width="17.625" style="38" hidden="1" customWidth="1"/>
    <col min="4" max="4" width="18.125" style="38" customWidth="1"/>
    <col min="5" max="5" width="15" style="37" customWidth="1"/>
    <col min="6" max="6" width="3.75" style="38" customWidth="1"/>
    <col min="7" max="7" width="9.125" style="37"/>
    <col min="8" max="8" width="7.625" style="37" customWidth="1"/>
    <col min="9" max="9" width="14.625" style="37" bestFit="1" customWidth="1"/>
    <col min="10" max="10" width="9.125" style="37"/>
    <col min="11" max="11" width="15.75" style="37" bestFit="1" customWidth="1"/>
    <col min="12" max="12" width="9.25" style="37" bestFit="1" customWidth="1"/>
    <col min="13" max="13" width="17" style="37" bestFit="1" customWidth="1"/>
    <col min="14" max="14" width="15.75" style="37" bestFit="1" customWidth="1"/>
    <col min="15" max="15" width="14.125" style="37" bestFit="1" customWidth="1"/>
    <col min="16" max="16" width="10.25" style="37" bestFit="1" customWidth="1"/>
    <col min="17" max="17" width="15.75" style="37" bestFit="1" customWidth="1"/>
    <col min="18" max="18" width="5" style="37" bestFit="1" customWidth="1"/>
    <col min="19" max="19" width="11" style="37" bestFit="1" customWidth="1"/>
    <col min="20" max="256" width="9.125" style="37"/>
    <col min="257" max="257" width="39.25" style="37" customWidth="1"/>
    <col min="258" max="258" width="5.125" style="37" customWidth="1"/>
    <col min="259" max="259" width="17.625" style="37" customWidth="1"/>
    <col min="260" max="512" width="9.125" style="37"/>
    <col min="513" max="513" width="39.25" style="37" customWidth="1"/>
    <col min="514" max="514" width="5.125" style="37" customWidth="1"/>
    <col min="515" max="515" width="17.625" style="37" customWidth="1"/>
    <col min="516" max="768" width="9.125" style="37"/>
    <col min="769" max="769" width="39.25" style="37" customWidth="1"/>
    <col min="770" max="770" width="5.125" style="37" customWidth="1"/>
    <col min="771" max="771" width="17.625" style="37" customWidth="1"/>
    <col min="772" max="1024" width="9.125" style="37"/>
    <col min="1025" max="1025" width="39.25" style="37" customWidth="1"/>
    <col min="1026" max="1026" width="5.125" style="37" customWidth="1"/>
    <col min="1027" max="1027" width="17.625" style="37" customWidth="1"/>
    <col min="1028" max="1280" width="9.125" style="37"/>
    <col min="1281" max="1281" width="39.25" style="37" customWidth="1"/>
    <col min="1282" max="1282" width="5.125" style="37" customWidth="1"/>
    <col min="1283" max="1283" width="17.625" style="37" customWidth="1"/>
    <col min="1284" max="1536" width="9.125" style="37"/>
    <col min="1537" max="1537" width="39.25" style="37" customWidth="1"/>
    <col min="1538" max="1538" width="5.125" style="37" customWidth="1"/>
    <col min="1539" max="1539" width="17.625" style="37" customWidth="1"/>
    <col min="1540" max="1792" width="9.125" style="37"/>
    <col min="1793" max="1793" width="39.25" style="37" customWidth="1"/>
    <col min="1794" max="1794" width="5.125" style="37" customWidth="1"/>
    <col min="1795" max="1795" width="17.625" style="37" customWidth="1"/>
    <col min="1796" max="2048" width="9.125" style="37"/>
    <col min="2049" max="2049" width="39.25" style="37" customWidth="1"/>
    <col min="2050" max="2050" width="5.125" style="37" customWidth="1"/>
    <col min="2051" max="2051" width="17.625" style="37" customWidth="1"/>
    <col min="2052" max="2304" width="9.125" style="37"/>
    <col min="2305" max="2305" width="39.25" style="37" customWidth="1"/>
    <col min="2306" max="2306" width="5.125" style="37" customWidth="1"/>
    <col min="2307" max="2307" width="17.625" style="37" customWidth="1"/>
    <col min="2308" max="2560" width="9.125" style="37"/>
    <col min="2561" max="2561" width="39.25" style="37" customWidth="1"/>
    <col min="2562" max="2562" width="5.125" style="37" customWidth="1"/>
    <col min="2563" max="2563" width="17.625" style="37" customWidth="1"/>
    <col min="2564" max="2816" width="9.125" style="37"/>
    <col min="2817" max="2817" width="39.25" style="37" customWidth="1"/>
    <col min="2818" max="2818" width="5.125" style="37" customWidth="1"/>
    <col min="2819" max="2819" width="17.625" style="37" customWidth="1"/>
    <col min="2820" max="3072" width="9.125" style="37"/>
    <col min="3073" max="3073" width="39.25" style="37" customWidth="1"/>
    <col min="3074" max="3074" width="5.125" style="37" customWidth="1"/>
    <col min="3075" max="3075" width="17.625" style="37" customWidth="1"/>
    <col min="3076" max="3328" width="9.125" style="37"/>
    <col min="3329" max="3329" width="39.25" style="37" customWidth="1"/>
    <col min="3330" max="3330" width="5.125" style="37" customWidth="1"/>
    <col min="3331" max="3331" width="17.625" style="37" customWidth="1"/>
    <col min="3332" max="3584" width="9.125" style="37"/>
    <col min="3585" max="3585" width="39.25" style="37" customWidth="1"/>
    <col min="3586" max="3586" width="5.125" style="37" customWidth="1"/>
    <col min="3587" max="3587" width="17.625" style="37" customWidth="1"/>
    <col min="3588" max="3840" width="9.125" style="37"/>
    <col min="3841" max="3841" width="39.25" style="37" customWidth="1"/>
    <col min="3842" max="3842" width="5.125" style="37" customWidth="1"/>
    <col min="3843" max="3843" width="17.625" style="37" customWidth="1"/>
    <col min="3844" max="4096" width="9.125" style="37"/>
    <col min="4097" max="4097" width="39.25" style="37" customWidth="1"/>
    <col min="4098" max="4098" width="5.125" style="37" customWidth="1"/>
    <col min="4099" max="4099" width="17.625" style="37" customWidth="1"/>
    <col min="4100" max="4352" width="9.125" style="37"/>
    <col min="4353" max="4353" width="39.25" style="37" customWidth="1"/>
    <col min="4354" max="4354" width="5.125" style="37" customWidth="1"/>
    <col min="4355" max="4355" width="17.625" style="37" customWidth="1"/>
    <col min="4356" max="4608" width="9.125" style="37"/>
    <col min="4609" max="4609" width="39.25" style="37" customWidth="1"/>
    <col min="4610" max="4610" width="5.125" style="37" customWidth="1"/>
    <col min="4611" max="4611" width="17.625" style="37" customWidth="1"/>
    <col min="4612" max="4864" width="9.125" style="37"/>
    <col min="4865" max="4865" width="39.25" style="37" customWidth="1"/>
    <col min="4866" max="4866" width="5.125" style="37" customWidth="1"/>
    <col min="4867" max="4867" width="17.625" style="37" customWidth="1"/>
    <col min="4868" max="5120" width="9.125" style="37"/>
    <col min="5121" max="5121" width="39.25" style="37" customWidth="1"/>
    <col min="5122" max="5122" width="5.125" style="37" customWidth="1"/>
    <col min="5123" max="5123" width="17.625" style="37" customWidth="1"/>
    <col min="5124" max="5376" width="9.125" style="37"/>
    <col min="5377" max="5377" width="39.25" style="37" customWidth="1"/>
    <col min="5378" max="5378" width="5.125" style="37" customWidth="1"/>
    <col min="5379" max="5379" width="17.625" style="37" customWidth="1"/>
    <col min="5380" max="5632" width="9.125" style="37"/>
    <col min="5633" max="5633" width="39.25" style="37" customWidth="1"/>
    <col min="5634" max="5634" width="5.125" style="37" customWidth="1"/>
    <col min="5635" max="5635" width="17.625" style="37" customWidth="1"/>
    <col min="5636" max="5888" width="9.125" style="37"/>
    <col min="5889" max="5889" width="39.25" style="37" customWidth="1"/>
    <col min="5890" max="5890" width="5.125" style="37" customWidth="1"/>
    <col min="5891" max="5891" width="17.625" style="37" customWidth="1"/>
    <col min="5892" max="6144" width="9.125" style="37"/>
    <col min="6145" max="6145" width="39.25" style="37" customWidth="1"/>
    <col min="6146" max="6146" width="5.125" style="37" customWidth="1"/>
    <col min="6147" max="6147" width="17.625" style="37" customWidth="1"/>
    <col min="6148" max="6400" width="9.125" style="37"/>
    <col min="6401" max="6401" width="39.25" style="37" customWidth="1"/>
    <col min="6402" max="6402" width="5.125" style="37" customWidth="1"/>
    <col min="6403" max="6403" width="17.625" style="37" customWidth="1"/>
    <col min="6404" max="6656" width="9.125" style="37"/>
    <col min="6657" max="6657" width="39.25" style="37" customWidth="1"/>
    <col min="6658" max="6658" width="5.125" style="37" customWidth="1"/>
    <col min="6659" max="6659" width="17.625" style="37" customWidth="1"/>
    <col min="6660" max="6912" width="9.125" style="37"/>
    <col min="6913" max="6913" width="39.25" style="37" customWidth="1"/>
    <col min="6914" max="6914" width="5.125" style="37" customWidth="1"/>
    <col min="6915" max="6915" width="17.625" style="37" customWidth="1"/>
    <col min="6916" max="7168" width="9.125" style="37"/>
    <col min="7169" max="7169" width="39.25" style="37" customWidth="1"/>
    <col min="7170" max="7170" width="5.125" style="37" customWidth="1"/>
    <col min="7171" max="7171" width="17.625" style="37" customWidth="1"/>
    <col min="7172" max="7424" width="9.125" style="37"/>
    <col min="7425" max="7425" width="39.25" style="37" customWidth="1"/>
    <col min="7426" max="7426" width="5.125" style="37" customWidth="1"/>
    <col min="7427" max="7427" width="17.625" style="37" customWidth="1"/>
    <col min="7428" max="7680" width="9.125" style="37"/>
    <col min="7681" max="7681" width="39.25" style="37" customWidth="1"/>
    <col min="7682" max="7682" width="5.125" style="37" customWidth="1"/>
    <col min="7683" max="7683" width="17.625" style="37" customWidth="1"/>
    <col min="7684" max="7936" width="9.125" style="37"/>
    <col min="7937" max="7937" width="39.25" style="37" customWidth="1"/>
    <col min="7938" max="7938" width="5.125" style="37" customWidth="1"/>
    <col min="7939" max="7939" width="17.625" style="37" customWidth="1"/>
    <col min="7940" max="8192" width="9.125" style="37"/>
    <col min="8193" max="8193" width="39.25" style="37" customWidth="1"/>
    <col min="8194" max="8194" width="5.125" style="37" customWidth="1"/>
    <col min="8195" max="8195" width="17.625" style="37" customWidth="1"/>
    <col min="8196" max="8448" width="9.125" style="37"/>
    <col min="8449" max="8449" width="39.25" style="37" customWidth="1"/>
    <col min="8450" max="8450" width="5.125" style="37" customWidth="1"/>
    <col min="8451" max="8451" width="17.625" style="37" customWidth="1"/>
    <col min="8452" max="8704" width="9.125" style="37"/>
    <col min="8705" max="8705" width="39.25" style="37" customWidth="1"/>
    <col min="8706" max="8706" width="5.125" style="37" customWidth="1"/>
    <col min="8707" max="8707" width="17.625" style="37" customWidth="1"/>
    <col min="8708" max="8960" width="9.125" style="37"/>
    <col min="8961" max="8961" width="39.25" style="37" customWidth="1"/>
    <col min="8962" max="8962" width="5.125" style="37" customWidth="1"/>
    <col min="8963" max="8963" width="17.625" style="37" customWidth="1"/>
    <col min="8964" max="9216" width="9.125" style="37"/>
    <col min="9217" max="9217" width="39.25" style="37" customWidth="1"/>
    <col min="9218" max="9218" width="5.125" style="37" customWidth="1"/>
    <col min="9219" max="9219" width="17.625" style="37" customWidth="1"/>
    <col min="9220" max="9472" width="9.125" style="37"/>
    <col min="9473" max="9473" width="39.25" style="37" customWidth="1"/>
    <col min="9474" max="9474" width="5.125" style="37" customWidth="1"/>
    <col min="9475" max="9475" width="17.625" style="37" customWidth="1"/>
    <col min="9476" max="9728" width="9.125" style="37"/>
    <col min="9729" max="9729" width="39.25" style="37" customWidth="1"/>
    <col min="9730" max="9730" width="5.125" style="37" customWidth="1"/>
    <col min="9731" max="9731" width="17.625" style="37" customWidth="1"/>
    <col min="9732" max="9984" width="9.125" style="37"/>
    <col min="9985" max="9985" width="39.25" style="37" customWidth="1"/>
    <col min="9986" max="9986" width="5.125" style="37" customWidth="1"/>
    <col min="9987" max="9987" width="17.625" style="37" customWidth="1"/>
    <col min="9988" max="10240" width="9.125" style="37"/>
    <col min="10241" max="10241" width="39.25" style="37" customWidth="1"/>
    <col min="10242" max="10242" width="5.125" style="37" customWidth="1"/>
    <col min="10243" max="10243" width="17.625" style="37" customWidth="1"/>
    <col min="10244" max="10496" width="9.125" style="37"/>
    <col min="10497" max="10497" width="39.25" style="37" customWidth="1"/>
    <col min="10498" max="10498" width="5.125" style="37" customWidth="1"/>
    <col min="10499" max="10499" width="17.625" style="37" customWidth="1"/>
    <col min="10500" max="10752" width="9.125" style="37"/>
    <col min="10753" max="10753" width="39.25" style="37" customWidth="1"/>
    <col min="10754" max="10754" width="5.125" style="37" customWidth="1"/>
    <col min="10755" max="10755" width="17.625" style="37" customWidth="1"/>
    <col min="10756" max="11008" width="9.125" style="37"/>
    <col min="11009" max="11009" width="39.25" style="37" customWidth="1"/>
    <col min="11010" max="11010" width="5.125" style="37" customWidth="1"/>
    <col min="11011" max="11011" width="17.625" style="37" customWidth="1"/>
    <col min="11012" max="11264" width="9.125" style="37"/>
    <col min="11265" max="11265" width="39.25" style="37" customWidth="1"/>
    <col min="11266" max="11266" width="5.125" style="37" customWidth="1"/>
    <col min="11267" max="11267" width="17.625" style="37" customWidth="1"/>
    <col min="11268" max="11520" width="9.125" style="37"/>
    <col min="11521" max="11521" width="39.25" style="37" customWidth="1"/>
    <col min="11522" max="11522" width="5.125" style="37" customWidth="1"/>
    <col min="11523" max="11523" width="17.625" style="37" customWidth="1"/>
    <col min="11524" max="11776" width="9.125" style="37"/>
    <col min="11777" max="11777" width="39.25" style="37" customWidth="1"/>
    <col min="11778" max="11778" width="5.125" style="37" customWidth="1"/>
    <col min="11779" max="11779" width="17.625" style="37" customWidth="1"/>
    <col min="11780" max="12032" width="9.125" style="37"/>
    <col min="12033" max="12033" width="39.25" style="37" customWidth="1"/>
    <col min="12034" max="12034" width="5.125" style="37" customWidth="1"/>
    <col min="12035" max="12035" width="17.625" style="37" customWidth="1"/>
    <col min="12036" max="12288" width="9.125" style="37"/>
    <col min="12289" max="12289" width="39.25" style="37" customWidth="1"/>
    <col min="12290" max="12290" width="5.125" style="37" customWidth="1"/>
    <col min="12291" max="12291" width="17.625" style="37" customWidth="1"/>
    <col min="12292" max="12544" width="9.125" style="37"/>
    <col min="12545" max="12545" width="39.25" style="37" customWidth="1"/>
    <col min="12546" max="12546" width="5.125" style="37" customWidth="1"/>
    <col min="12547" max="12547" width="17.625" style="37" customWidth="1"/>
    <col min="12548" max="12800" width="9.125" style="37"/>
    <col min="12801" max="12801" width="39.25" style="37" customWidth="1"/>
    <col min="12802" max="12802" width="5.125" style="37" customWidth="1"/>
    <col min="12803" max="12803" width="17.625" style="37" customWidth="1"/>
    <col min="12804" max="13056" width="9.125" style="37"/>
    <col min="13057" max="13057" width="39.25" style="37" customWidth="1"/>
    <col min="13058" max="13058" width="5.125" style="37" customWidth="1"/>
    <col min="13059" max="13059" width="17.625" style="37" customWidth="1"/>
    <col min="13060" max="13312" width="9.125" style="37"/>
    <col min="13313" max="13313" width="39.25" style="37" customWidth="1"/>
    <col min="13314" max="13314" width="5.125" style="37" customWidth="1"/>
    <col min="13315" max="13315" width="17.625" style="37" customWidth="1"/>
    <col min="13316" max="13568" width="9.125" style="37"/>
    <col min="13569" max="13569" width="39.25" style="37" customWidth="1"/>
    <col min="13570" max="13570" width="5.125" style="37" customWidth="1"/>
    <col min="13571" max="13571" width="17.625" style="37" customWidth="1"/>
    <col min="13572" max="13824" width="9.125" style="37"/>
    <col min="13825" max="13825" width="39.25" style="37" customWidth="1"/>
    <col min="13826" max="13826" width="5.125" style="37" customWidth="1"/>
    <col min="13827" max="13827" width="17.625" style="37" customWidth="1"/>
    <col min="13828" max="14080" width="9.125" style="37"/>
    <col min="14081" max="14081" width="39.25" style="37" customWidth="1"/>
    <col min="14082" max="14082" width="5.125" style="37" customWidth="1"/>
    <col min="14083" max="14083" width="17.625" style="37" customWidth="1"/>
    <col min="14084" max="14336" width="9.125" style="37"/>
    <col min="14337" max="14337" width="39.25" style="37" customWidth="1"/>
    <col min="14338" max="14338" width="5.125" style="37" customWidth="1"/>
    <col min="14339" max="14339" width="17.625" style="37" customWidth="1"/>
    <col min="14340" max="14592" width="9.125" style="37"/>
    <col min="14593" max="14593" width="39.25" style="37" customWidth="1"/>
    <col min="14594" max="14594" width="5.125" style="37" customWidth="1"/>
    <col min="14595" max="14595" width="17.625" style="37" customWidth="1"/>
    <col min="14596" max="14848" width="9.125" style="37"/>
    <col min="14849" max="14849" width="39.25" style="37" customWidth="1"/>
    <col min="14850" max="14850" width="5.125" style="37" customWidth="1"/>
    <col min="14851" max="14851" width="17.625" style="37" customWidth="1"/>
    <col min="14852" max="15104" width="9.125" style="37"/>
    <col min="15105" max="15105" width="39.25" style="37" customWidth="1"/>
    <col min="15106" max="15106" width="5.125" style="37" customWidth="1"/>
    <col min="15107" max="15107" width="17.625" style="37" customWidth="1"/>
    <col min="15108" max="15360" width="9.125" style="37"/>
    <col min="15361" max="15361" width="39.25" style="37" customWidth="1"/>
    <col min="15362" max="15362" width="5.125" style="37" customWidth="1"/>
    <col min="15363" max="15363" width="17.625" style="37" customWidth="1"/>
    <col min="15364" max="15616" width="9.125" style="37"/>
    <col min="15617" max="15617" width="39.25" style="37" customWidth="1"/>
    <col min="15618" max="15618" width="5.125" style="37" customWidth="1"/>
    <col min="15619" max="15619" width="17.625" style="37" customWidth="1"/>
    <col min="15620" max="15872" width="9.125" style="37"/>
    <col min="15873" max="15873" width="39.25" style="37" customWidth="1"/>
    <col min="15874" max="15874" width="5.125" style="37" customWidth="1"/>
    <col min="15875" max="15875" width="17.625" style="37" customWidth="1"/>
    <col min="15876" max="16128" width="9.125" style="37"/>
    <col min="16129" max="16129" width="39.25" style="37" customWidth="1"/>
    <col min="16130" max="16130" width="5.125" style="37" customWidth="1"/>
    <col min="16131" max="16131" width="17.625" style="37" customWidth="1"/>
    <col min="16132" max="16384" width="9.125" style="37"/>
  </cols>
  <sheetData>
    <row r="1" spans="1:5" x14ac:dyDescent="0.35">
      <c r="E1" s="13" t="s">
        <v>415</v>
      </c>
    </row>
    <row r="2" spans="1:5" x14ac:dyDescent="0.35">
      <c r="A2" s="841" t="s">
        <v>0</v>
      </c>
      <c r="B2" s="841"/>
      <c r="C2" s="841"/>
      <c r="D2" s="841"/>
    </row>
    <row r="3" spans="1:5" ht="23.25" customHeight="1" x14ac:dyDescent="0.35">
      <c r="A3" s="841" t="s">
        <v>305</v>
      </c>
      <c r="B3" s="841"/>
      <c r="C3" s="841"/>
      <c r="D3" s="841"/>
      <c r="E3" s="36"/>
    </row>
    <row r="4" spans="1:5" x14ac:dyDescent="0.35">
      <c r="A4" s="841" t="s">
        <v>306</v>
      </c>
      <c r="B4" s="841"/>
      <c r="C4" s="841"/>
      <c r="D4" s="841"/>
      <c r="E4" s="36"/>
    </row>
    <row r="5" spans="1:5" x14ac:dyDescent="0.35">
      <c r="A5" s="841" t="s">
        <v>307</v>
      </c>
      <c r="B5" s="841"/>
      <c r="C5" s="841"/>
      <c r="D5" s="841"/>
    </row>
    <row r="6" spans="1:5" x14ac:dyDescent="0.35">
      <c r="A6" s="39" t="s">
        <v>308</v>
      </c>
      <c r="B6" s="39"/>
      <c r="C6" s="41">
        <v>60</v>
      </c>
      <c r="D6" s="42" t="s">
        <v>309</v>
      </c>
      <c r="E6" s="172"/>
    </row>
    <row r="7" spans="1:5" x14ac:dyDescent="0.35">
      <c r="A7" s="43" t="s">
        <v>310</v>
      </c>
      <c r="B7" s="43"/>
    </row>
    <row r="8" spans="1:5" x14ac:dyDescent="0.35">
      <c r="A8" s="44" t="s">
        <v>311</v>
      </c>
      <c r="B8" s="44"/>
      <c r="C8" s="38">
        <v>119695971.07949986</v>
      </c>
      <c r="D8" s="38">
        <v>106683445.1241</v>
      </c>
      <c r="E8" s="228"/>
    </row>
    <row r="9" spans="1:5" x14ac:dyDescent="0.35">
      <c r="A9" s="44" t="s">
        <v>312</v>
      </c>
      <c r="B9" s="44"/>
      <c r="C9" s="45">
        <v>36660</v>
      </c>
      <c r="D9" s="38">
        <v>20060</v>
      </c>
    </row>
    <row r="10" spans="1:5" x14ac:dyDescent="0.35">
      <c r="A10" s="43" t="s">
        <v>313</v>
      </c>
      <c r="B10" s="43"/>
      <c r="C10" s="40">
        <v>119732631.07949986</v>
      </c>
      <c r="D10" s="46">
        <f>+D8+D9</f>
        <v>106703505.1241</v>
      </c>
    </row>
    <row r="11" spans="1:5" x14ac:dyDescent="0.35">
      <c r="A11" s="43" t="s">
        <v>314</v>
      </c>
      <c r="B11" s="43"/>
    </row>
    <row r="12" spans="1:5" x14ac:dyDescent="0.35">
      <c r="A12" s="44" t="s">
        <v>315</v>
      </c>
      <c r="B12" s="44"/>
      <c r="C12" s="38">
        <v>29532</v>
      </c>
      <c r="D12" s="38">
        <v>9844</v>
      </c>
    </row>
    <row r="13" spans="1:5" x14ac:dyDescent="0.35">
      <c r="A13" s="44" t="s">
        <v>316</v>
      </c>
      <c r="B13" s="44"/>
      <c r="C13" s="38">
        <v>14197.829999999998</v>
      </c>
      <c r="D13" s="38">
        <v>7684.74</v>
      </c>
    </row>
    <row r="14" spans="1:5" x14ac:dyDescent="0.35">
      <c r="A14" s="44" t="s">
        <v>317</v>
      </c>
      <c r="B14" s="44"/>
      <c r="C14" s="38">
        <v>7511</v>
      </c>
      <c r="D14" s="38">
        <v>0</v>
      </c>
    </row>
    <row r="15" spans="1:5" x14ac:dyDescent="0.35">
      <c r="A15" s="44" t="s">
        <v>318</v>
      </c>
      <c r="B15" s="44"/>
      <c r="C15" s="38">
        <v>788265.96</v>
      </c>
      <c r="D15" s="38">
        <v>0</v>
      </c>
    </row>
    <row r="16" spans="1:5" x14ac:dyDescent="0.35">
      <c r="A16" s="44" t="s">
        <v>319</v>
      </c>
      <c r="B16" s="44"/>
      <c r="C16" s="45"/>
      <c r="D16" s="38">
        <v>406695.7</v>
      </c>
    </row>
    <row r="17" spans="1:4" x14ac:dyDescent="0.35">
      <c r="A17" s="43" t="s">
        <v>320</v>
      </c>
      <c r="B17" s="43"/>
      <c r="C17" s="47">
        <v>839506.78999999992</v>
      </c>
      <c r="D17" s="48">
        <f>SUM(D12:D16)</f>
        <v>424224.44</v>
      </c>
    </row>
    <row r="18" spans="1:4" x14ac:dyDescent="0.35">
      <c r="A18" s="49" t="s">
        <v>321</v>
      </c>
      <c r="B18" s="49"/>
      <c r="C18" s="48">
        <v>120572137.86949986</v>
      </c>
      <c r="D18" s="47">
        <f>+D10+D17</f>
        <v>107127729.5641</v>
      </c>
    </row>
    <row r="19" spans="1:4" x14ac:dyDescent="0.35">
      <c r="A19" s="39" t="s">
        <v>322</v>
      </c>
      <c r="B19" s="39"/>
    </row>
    <row r="20" spans="1:4" x14ac:dyDescent="0.35">
      <c r="A20" s="50" t="s">
        <v>323</v>
      </c>
      <c r="B20" s="50"/>
      <c r="C20" s="40">
        <v>34711695.99059999</v>
      </c>
      <c r="D20" s="40">
        <v>43445751.369000003</v>
      </c>
    </row>
    <row r="21" spans="1:4" x14ac:dyDescent="0.35">
      <c r="A21" s="49" t="s">
        <v>324</v>
      </c>
      <c r="B21" s="49"/>
      <c r="C21" s="48">
        <v>155283833.86009985</v>
      </c>
      <c r="D21" s="48">
        <f>+D18+D20</f>
        <v>150573480.93309999</v>
      </c>
    </row>
    <row r="22" spans="1:4" x14ac:dyDescent="0.35">
      <c r="A22" s="39" t="s">
        <v>325</v>
      </c>
      <c r="B22" s="39"/>
    </row>
    <row r="23" spans="1:4" x14ac:dyDescent="0.35">
      <c r="A23" s="44" t="s">
        <v>326</v>
      </c>
      <c r="C23" s="38">
        <v>26878995.420000017</v>
      </c>
      <c r="D23" s="38">
        <v>30883624.5</v>
      </c>
    </row>
    <row r="24" spans="1:4" x14ac:dyDescent="0.35">
      <c r="A24" s="44" t="s">
        <v>327</v>
      </c>
      <c r="C24" s="38">
        <v>7196484.1600000039</v>
      </c>
      <c r="D24" s="38">
        <v>6529190.0599999996</v>
      </c>
    </row>
    <row r="25" spans="1:4" x14ac:dyDescent="0.35">
      <c r="A25" s="44" t="s">
        <v>328</v>
      </c>
      <c r="C25" s="38">
        <v>3567910.3799999952</v>
      </c>
      <c r="D25" s="38">
        <v>11534.6</v>
      </c>
    </row>
    <row r="26" spans="1:4" x14ac:dyDescent="0.35">
      <c r="A26" s="44" t="s">
        <v>329</v>
      </c>
      <c r="C26" s="38">
        <v>2839907.3200000003</v>
      </c>
      <c r="D26" s="38">
        <v>2034067.78</v>
      </c>
    </row>
    <row r="27" spans="1:4" x14ac:dyDescent="0.35">
      <c r="A27" s="44" t="s">
        <v>330</v>
      </c>
      <c r="C27" s="38">
        <v>876125.11000000034</v>
      </c>
      <c r="D27" s="38">
        <v>997390.16</v>
      </c>
    </row>
    <row r="28" spans="1:4" x14ac:dyDescent="0.35">
      <c r="A28" s="44" t="s">
        <v>331</v>
      </c>
      <c r="C28" s="38">
        <v>3755698.9599999934</v>
      </c>
      <c r="D28" s="38">
        <v>1508570</v>
      </c>
    </row>
    <row r="29" spans="1:4" x14ac:dyDescent="0.35">
      <c r="A29" s="44" t="s">
        <v>332</v>
      </c>
      <c r="C29" s="38">
        <v>3226035.9800000042</v>
      </c>
      <c r="D29" s="38">
        <v>7231692.54</v>
      </c>
    </row>
    <row r="30" spans="1:4" x14ac:dyDescent="0.35">
      <c r="A30" s="44" t="s">
        <v>333</v>
      </c>
      <c r="C30" s="38">
        <v>3577473.4399999976</v>
      </c>
      <c r="D30" s="38">
        <v>1498024.35</v>
      </c>
    </row>
    <row r="31" spans="1:4" x14ac:dyDescent="0.35">
      <c r="A31" s="44" t="s">
        <v>334</v>
      </c>
      <c r="C31" s="38">
        <v>2459200.9894999936</v>
      </c>
      <c r="D31" s="38">
        <v>4022981.43</v>
      </c>
    </row>
    <row r="32" spans="1:4" x14ac:dyDescent="0.35">
      <c r="A32" s="44" t="s">
        <v>335</v>
      </c>
      <c r="C32" s="38">
        <v>2094.2600000000093</v>
      </c>
      <c r="D32" s="38">
        <v>18434.89</v>
      </c>
    </row>
    <row r="33" spans="1:17" x14ac:dyDescent="0.35">
      <c r="A33" s="39" t="s">
        <v>336</v>
      </c>
      <c r="B33" s="39"/>
      <c r="C33" s="48">
        <v>54379926.019500002</v>
      </c>
      <c r="D33" s="46">
        <f>SUM(D23:D32)</f>
        <v>54735510.310000002</v>
      </c>
    </row>
    <row r="34" spans="1:17" ht="21.75" thickBot="1" x14ac:dyDescent="0.4">
      <c r="A34" s="39" t="s">
        <v>337</v>
      </c>
      <c r="B34" s="39"/>
      <c r="C34" s="51">
        <v>209663759.87959999</v>
      </c>
      <c r="D34" s="52">
        <f>+D33+D21</f>
        <v>205308991.24309999</v>
      </c>
    </row>
    <row r="35" spans="1:17" ht="21.75" thickTop="1" x14ac:dyDescent="0.35">
      <c r="A35" s="37" t="s">
        <v>338</v>
      </c>
      <c r="D35" s="38">
        <v>324.16000000000003</v>
      </c>
    </row>
    <row r="36" spans="1:17" ht="21.75" thickBot="1" x14ac:dyDescent="0.4">
      <c r="A36" s="37" t="s">
        <v>339</v>
      </c>
      <c r="D36" s="51">
        <f>+D34+D35</f>
        <v>205309315.40309998</v>
      </c>
    </row>
    <row r="37" spans="1:17" ht="13.5" customHeight="1" thickTop="1" x14ac:dyDescent="0.35">
      <c r="C37" s="53"/>
    </row>
    <row r="38" spans="1:17" ht="21.75" thickBot="1" x14ac:dyDescent="0.4">
      <c r="A38" s="39" t="s">
        <v>340</v>
      </c>
      <c r="B38" s="39"/>
      <c r="C38" s="51">
        <v>209671403.28</v>
      </c>
      <c r="D38" s="51">
        <f>+'[3]WP-61'!D15</f>
        <v>205543533.75</v>
      </c>
    </row>
    <row r="39" spans="1:17" ht="13.5" customHeight="1" thickTop="1" x14ac:dyDescent="0.35">
      <c r="B39" s="39"/>
      <c r="C39" s="54">
        <v>-7643.4004001319399</v>
      </c>
    </row>
    <row r="40" spans="1:17" x14ac:dyDescent="0.35">
      <c r="A40" s="39" t="s">
        <v>341</v>
      </c>
      <c r="C40" s="53"/>
      <c r="D40" s="54">
        <f>+D36-D38</f>
        <v>-234218.34690001607</v>
      </c>
      <c r="G40" s="37" t="s">
        <v>342</v>
      </c>
    </row>
    <row r="41" spans="1:17" x14ac:dyDescent="0.35">
      <c r="A41" s="39" t="s">
        <v>500</v>
      </c>
      <c r="B41" s="39" t="s">
        <v>503</v>
      </c>
      <c r="C41" s="53"/>
      <c r="D41" s="55"/>
    </row>
    <row r="42" spans="1:17" hidden="1" x14ac:dyDescent="0.35">
      <c r="A42" s="56" t="s">
        <v>343</v>
      </c>
      <c r="B42" s="56"/>
      <c r="C42" s="57"/>
      <c r="D42" s="57"/>
      <c r="E42" s="56"/>
      <c r="F42" s="57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s="59" customFormat="1" ht="25.5" hidden="1" x14ac:dyDescent="0.2">
      <c r="A43" s="58" t="s">
        <v>344</v>
      </c>
      <c r="B43" s="58" t="s">
        <v>345</v>
      </c>
      <c r="C43" s="58" t="s">
        <v>345</v>
      </c>
      <c r="D43" s="58" t="s">
        <v>346</v>
      </c>
      <c r="E43" s="58" t="s">
        <v>347</v>
      </c>
      <c r="F43" s="58" t="s">
        <v>348</v>
      </c>
      <c r="G43" s="58" t="s">
        <v>349</v>
      </c>
      <c r="H43" s="58" t="s">
        <v>350</v>
      </c>
      <c r="I43" s="58" t="s">
        <v>351</v>
      </c>
      <c r="J43" s="58" t="s">
        <v>352</v>
      </c>
      <c r="K43" s="58" t="s">
        <v>353</v>
      </c>
      <c r="L43" s="58" t="s">
        <v>354</v>
      </c>
      <c r="M43" s="58" t="s">
        <v>355</v>
      </c>
      <c r="N43" s="58" t="s">
        <v>3</v>
      </c>
      <c r="O43" s="58" t="s">
        <v>356</v>
      </c>
      <c r="P43" s="58" t="s">
        <v>357</v>
      </c>
      <c r="Q43" s="58" t="s">
        <v>358</v>
      </c>
    </row>
    <row r="44" spans="1:17" s="63" customFormat="1" ht="14.25" hidden="1" x14ac:dyDescent="0.2">
      <c r="A44" s="60" t="s">
        <v>359</v>
      </c>
      <c r="B44" s="60">
        <v>100135947</v>
      </c>
      <c r="C44" s="60">
        <v>100135947</v>
      </c>
      <c r="D44" s="61" t="s">
        <v>360</v>
      </c>
      <c r="E44" s="60" t="s">
        <v>360</v>
      </c>
      <c r="F44" s="60">
        <v>50</v>
      </c>
      <c r="G44" s="60" t="s">
        <v>361</v>
      </c>
      <c r="H44" s="60">
        <v>6131000</v>
      </c>
      <c r="I44" s="60">
        <v>25007</v>
      </c>
      <c r="J44" s="60" t="s">
        <v>362</v>
      </c>
      <c r="K44" s="60">
        <v>2500700173</v>
      </c>
      <c r="L44" s="60">
        <v>1000</v>
      </c>
      <c r="M44" s="62">
        <v>-507010</v>
      </c>
      <c r="N44" s="60">
        <v>2500700173</v>
      </c>
      <c r="O44" s="60" t="s">
        <v>363</v>
      </c>
      <c r="P44" s="60">
        <v>2018</v>
      </c>
      <c r="Q44" s="60">
        <v>1105010103</v>
      </c>
    </row>
    <row r="45" spans="1:17" s="65" customFormat="1" ht="14.25" hidden="1" x14ac:dyDescent="0.2">
      <c r="A45" s="61"/>
      <c r="B45" s="61">
        <v>600000917</v>
      </c>
      <c r="C45" s="61">
        <v>600000917</v>
      </c>
      <c r="D45" s="61" t="s">
        <v>360</v>
      </c>
      <c r="E45" s="61" t="s">
        <v>360</v>
      </c>
      <c r="F45" s="61">
        <v>40</v>
      </c>
      <c r="G45" s="61" t="s">
        <v>364</v>
      </c>
      <c r="H45" s="61">
        <v>6131000</v>
      </c>
      <c r="I45" s="61">
        <v>25007</v>
      </c>
      <c r="J45" s="61" t="s">
        <v>365</v>
      </c>
      <c r="K45" s="61">
        <v>2500700173</v>
      </c>
      <c r="L45" s="61">
        <v>1000</v>
      </c>
      <c r="M45" s="64">
        <v>234218</v>
      </c>
      <c r="N45" s="61">
        <v>2500700173</v>
      </c>
      <c r="O45" s="61"/>
      <c r="P45" s="61">
        <v>2018</v>
      </c>
      <c r="Q45" s="61">
        <v>1105010103</v>
      </c>
    </row>
    <row r="46" spans="1:17" hidden="1" x14ac:dyDescent="0.35"/>
  </sheetData>
  <mergeCells count="4">
    <mergeCell ref="A2:D2"/>
    <mergeCell ref="A3:D3"/>
    <mergeCell ref="A4:D4"/>
    <mergeCell ref="A5:D5"/>
  </mergeCells>
  <printOptions verticalCentered="1"/>
  <pageMargins left="0.15748031496062992" right="0.15748031496062992" top="0.94488188976377963" bottom="0.15748031496062992" header="0.70866141732283472" footer="0.15748031496062992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opLeftCell="E1" zoomScaleNormal="100" zoomScaleSheetLayoutView="70" workbookViewId="0">
      <pane ySplit="7" topLeftCell="A8" activePane="bottomLeft" state="frozen"/>
      <selection pane="bottomLeft" activeCell="L8" sqref="L8"/>
    </sheetView>
  </sheetViews>
  <sheetFormatPr defaultColWidth="9.125" defaultRowHeight="21" x14ac:dyDescent="0.35"/>
  <cols>
    <col min="1" max="1" width="8.375" style="141" customWidth="1"/>
    <col min="2" max="2" width="7.75" style="68" customWidth="1"/>
    <col min="3" max="3" width="20.75" style="139" customWidth="1"/>
    <col min="4" max="4" width="24.375" style="139" customWidth="1"/>
    <col min="5" max="5" width="7.875" style="10" bestFit="1" customWidth="1"/>
    <col min="6" max="6" width="12" style="68" customWidth="1"/>
    <col min="7" max="7" width="11.125" style="68" customWidth="1"/>
    <col min="8" max="8" width="10.25" style="68" customWidth="1"/>
    <col min="9" max="9" width="9.75" style="68" customWidth="1"/>
    <col min="10" max="10" width="14.75" style="68" customWidth="1"/>
    <col min="11" max="11" width="67.25" style="68" customWidth="1"/>
    <col min="12" max="12" width="18.125" style="68" customWidth="1"/>
    <col min="13" max="13" width="11" style="140" bestFit="1" customWidth="1"/>
    <col min="14" max="16384" width="9.125" style="68"/>
  </cols>
  <sheetData>
    <row r="1" spans="1:17" x14ac:dyDescent="0.35">
      <c r="L1" s="12" t="s">
        <v>499</v>
      </c>
    </row>
    <row r="2" spans="1:17" x14ac:dyDescent="0.35">
      <c r="A2" s="845" t="s">
        <v>367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67"/>
      <c r="N2" s="66"/>
      <c r="O2" s="66"/>
      <c r="P2" s="66"/>
      <c r="Q2" s="66"/>
    </row>
    <row r="3" spans="1:17" x14ac:dyDescent="0.35">
      <c r="A3" s="845" t="s">
        <v>368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67"/>
      <c r="N3" s="66"/>
      <c r="O3" s="66"/>
      <c r="P3" s="66"/>
      <c r="Q3" s="66"/>
    </row>
    <row r="4" spans="1:17" x14ac:dyDescent="0.35">
      <c r="A4" s="845" t="s">
        <v>369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67"/>
      <c r="N4" s="66"/>
      <c r="O4" s="66"/>
      <c r="P4" s="66"/>
      <c r="Q4" s="66"/>
    </row>
    <row r="5" spans="1:17" ht="26.25" customHeight="1" x14ac:dyDescent="0.35">
      <c r="A5" s="138"/>
      <c r="B5" s="72"/>
    </row>
    <row r="6" spans="1:17" s="70" customFormat="1" ht="24.75" customHeight="1" x14ac:dyDescent="0.35">
      <c r="A6" s="844" t="s">
        <v>4</v>
      </c>
      <c r="B6" s="846" t="s">
        <v>370</v>
      </c>
      <c r="C6" s="844" t="s">
        <v>371</v>
      </c>
      <c r="D6" s="844" t="s">
        <v>366</v>
      </c>
      <c r="E6" s="846" t="s">
        <v>372</v>
      </c>
      <c r="F6" s="843" t="s">
        <v>373</v>
      </c>
      <c r="G6" s="843"/>
      <c r="H6" s="846" t="s">
        <v>374</v>
      </c>
      <c r="I6" s="844" t="s">
        <v>375</v>
      </c>
      <c r="J6" s="844" t="s">
        <v>376</v>
      </c>
      <c r="K6" s="846" t="s">
        <v>13</v>
      </c>
      <c r="L6" s="844" t="s">
        <v>500</v>
      </c>
      <c r="M6" s="69"/>
    </row>
    <row r="7" spans="1:17" s="72" customFormat="1" ht="42" x14ac:dyDescent="0.35">
      <c r="A7" s="844"/>
      <c r="B7" s="846"/>
      <c r="C7" s="844"/>
      <c r="D7" s="844"/>
      <c r="E7" s="846"/>
      <c r="F7" s="15" t="s">
        <v>377</v>
      </c>
      <c r="G7" s="15" t="s">
        <v>378</v>
      </c>
      <c r="H7" s="846"/>
      <c r="I7" s="844"/>
      <c r="J7" s="844"/>
      <c r="K7" s="846"/>
      <c r="L7" s="844"/>
      <c r="M7" s="71"/>
    </row>
    <row r="8" spans="1:17" s="11" customFormat="1" x14ac:dyDescent="0.2">
      <c r="A8" s="73">
        <v>1</v>
      </c>
      <c r="B8" s="74"/>
      <c r="C8" s="75" t="s">
        <v>379</v>
      </c>
      <c r="D8" s="75" t="s">
        <v>380</v>
      </c>
      <c r="E8" s="76" t="s">
        <v>381</v>
      </c>
      <c r="F8" s="77">
        <v>40</v>
      </c>
      <c r="G8" s="77">
        <v>48</v>
      </c>
      <c r="H8" s="77">
        <f>+F8-G8</f>
        <v>-8</v>
      </c>
      <c r="I8" s="77">
        <v>1750</v>
      </c>
      <c r="J8" s="77">
        <f>+I8*H8</f>
        <v>-14000</v>
      </c>
      <c r="K8" s="75" t="s">
        <v>382</v>
      </c>
      <c r="L8" s="298" t="s">
        <v>501</v>
      </c>
      <c r="M8" s="13">
        <f>8*1750</f>
        <v>14000</v>
      </c>
      <c r="N8" s="11" t="s">
        <v>383</v>
      </c>
    </row>
    <row r="9" spans="1:17" s="11" customFormat="1" ht="42" x14ac:dyDescent="0.2">
      <c r="A9" s="73">
        <v>2</v>
      </c>
      <c r="B9" s="74"/>
      <c r="C9" s="75" t="s">
        <v>384</v>
      </c>
      <c r="D9" s="75" t="s">
        <v>385</v>
      </c>
      <c r="E9" s="76" t="s">
        <v>386</v>
      </c>
      <c r="F9" s="77">
        <v>90</v>
      </c>
      <c r="G9" s="77">
        <v>0</v>
      </c>
      <c r="H9" s="77">
        <f t="shared" ref="H9:H16" si="0">+G9-F9</f>
        <v>-90</v>
      </c>
      <c r="I9" s="77">
        <v>0</v>
      </c>
      <c r="J9" s="77">
        <f t="shared" ref="J9:J14" si="1">+I9*H9</f>
        <v>0</v>
      </c>
      <c r="K9" s="75" t="s">
        <v>387</v>
      </c>
      <c r="L9" s="298" t="s">
        <v>501</v>
      </c>
      <c r="M9" s="13" t="s">
        <v>388</v>
      </c>
    </row>
    <row r="10" spans="1:17" s="11" customFormat="1" ht="63" x14ac:dyDescent="0.2">
      <c r="A10" s="73">
        <v>3</v>
      </c>
      <c r="B10" s="74"/>
      <c r="C10" s="75" t="s">
        <v>389</v>
      </c>
      <c r="D10" s="75" t="s">
        <v>390</v>
      </c>
      <c r="E10" s="76" t="s">
        <v>391</v>
      </c>
      <c r="F10" s="77">
        <v>24801</v>
      </c>
      <c r="G10" s="77">
        <v>321</v>
      </c>
      <c r="H10" s="77">
        <v>0</v>
      </c>
      <c r="I10" s="77">
        <v>10.75</v>
      </c>
      <c r="J10" s="77">
        <f>+I10*G10</f>
        <v>3450.75</v>
      </c>
      <c r="K10" s="75" t="s">
        <v>392</v>
      </c>
      <c r="L10" s="298" t="s">
        <v>501</v>
      </c>
      <c r="M10" s="13"/>
    </row>
    <row r="11" spans="1:17" s="11" customFormat="1" ht="63" x14ac:dyDescent="0.2">
      <c r="A11" s="73">
        <v>4</v>
      </c>
      <c r="B11" s="74"/>
      <c r="C11" s="75" t="s">
        <v>389</v>
      </c>
      <c r="D11" s="75" t="s">
        <v>393</v>
      </c>
      <c r="E11" s="76" t="s">
        <v>391</v>
      </c>
      <c r="F11" s="77">
        <v>361125</v>
      </c>
      <c r="G11" s="77">
        <v>125</v>
      </c>
      <c r="H11" s="77">
        <v>0</v>
      </c>
      <c r="I11" s="77">
        <v>14.5</v>
      </c>
      <c r="J11" s="77">
        <f>+I11*G11</f>
        <v>1812.5</v>
      </c>
      <c r="K11" s="75" t="s">
        <v>394</v>
      </c>
      <c r="L11" s="298" t="s">
        <v>501</v>
      </c>
      <c r="M11" s="13"/>
    </row>
    <row r="12" spans="1:17" s="11" customFormat="1" ht="63" x14ac:dyDescent="0.2">
      <c r="A12" s="73">
        <v>5</v>
      </c>
      <c r="B12" s="74"/>
      <c r="C12" s="75" t="s">
        <v>389</v>
      </c>
      <c r="D12" s="75" t="s">
        <v>395</v>
      </c>
      <c r="E12" s="76" t="s">
        <v>391</v>
      </c>
      <c r="F12" s="77">
        <v>45187</v>
      </c>
      <c r="G12" s="77">
        <v>4612</v>
      </c>
      <c r="H12" s="77">
        <v>0</v>
      </c>
      <c r="I12" s="77">
        <v>19.75</v>
      </c>
      <c r="J12" s="77">
        <f>+I12*G12</f>
        <v>91087</v>
      </c>
      <c r="K12" s="75" t="s">
        <v>396</v>
      </c>
      <c r="L12" s="298" t="s">
        <v>501</v>
      </c>
      <c r="M12" s="13"/>
    </row>
    <row r="13" spans="1:17" s="11" customFormat="1" ht="42" x14ac:dyDescent="0.2">
      <c r="A13" s="73">
        <v>6</v>
      </c>
      <c r="B13" s="74"/>
      <c r="C13" s="75" t="s">
        <v>397</v>
      </c>
      <c r="D13" s="75" t="s">
        <v>398</v>
      </c>
      <c r="E13" s="76" t="s">
        <v>399</v>
      </c>
      <c r="F13" s="77">
        <v>4</v>
      </c>
      <c r="G13" s="77">
        <v>0</v>
      </c>
      <c r="H13" s="77">
        <v>0</v>
      </c>
      <c r="I13" s="77">
        <v>0</v>
      </c>
      <c r="J13" s="77">
        <f t="shared" si="1"/>
        <v>0</v>
      </c>
      <c r="K13" s="78" t="s">
        <v>400</v>
      </c>
      <c r="L13" s="298" t="s">
        <v>501</v>
      </c>
      <c r="M13" s="13"/>
    </row>
    <row r="14" spans="1:17" s="11" customFormat="1" hidden="1" x14ac:dyDescent="0.2">
      <c r="A14" s="73">
        <v>7</v>
      </c>
      <c r="B14" s="74"/>
      <c r="C14" s="75" t="s">
        <v>401</v>
      </c>
      <c r="D14" s="75" t="s">
        <v>402</v>
      </c>
      <c r="E14" s="76" t="s">
        <v>403</v>
      </c>
      <c r="F14" s="77">
        <v>358</v>
      </c>
      <c r="G14" s="77">
        <v>3.58</v>
      </c>
      <c r="H14" s="77">
        <v>0</v>
      </c>
      <c r="I14" s="77">
        <v>100</v>
      </c>
      <c r="J14" s="77">
        <f t="shared" si="1"/>
        <v>0</v>
      </c>
      <c r="K14" s="75" t="s">
        <v>404</v>
      </c>
      <c r="L14" s="145"/>
      <c r="M14" s="13"/>
    </row>
    <row r="15" spans="1:17" s="11" customFormat="1" ht="42" x14ac:dyDescent="0.2">
      <c r="A15" s="73">
        <v>7</v>
      </c>
      <c r="B15" s="74"/>
      <c r="C15" s="75" t="s">
        <v>405</v>
      </c>
      <c r="D15" s="75" t="s">
        <v>406</v>
      </c>
      <c r="E15" s="76" t="s">
        <v>407</v>
      </c>
      <c r="F15" s="77">
        <v>0</v>
      </c>
      <c r="G15" s="77">
        <v>566</v>
      </c>
      <c r="H15" s="77">
        <f t="shared" si="0"/>
        <v>566</v>
      </c>
      <c r="I15" s="77">
        <v>34.5</v>
      </c>
      <c r="J15" s="77">
        <f>+I15*H15</f>
        <v>19527</v>
      </c>
      <c r="K15" s="75" t="s">
        <v>408</v>
      </c>
      <c r="L15" s="298" t="s">
        <v>501</v>
      </c>
      <c r="M15" s="13"/>
    </row>
    <row r="16" spans="1:17" s="11" customFormat="1" ht="63" x14ac:dyDescent="0.2">
      <c r="A16" s="73">
        <v>8</v>
      </c>
      <c r="B16" s="74"/>
      <c r="C16" s="75" t="s">
        <v>405</v>
      </c>
      <c r="D16" s="75" t="s">
        <v>409</v>
      </c>
      <c r="E16" s="76" t="s">
        <v>386</v>
      </c>
      <c r="F16" s="77">
        <v>0</v>
      </c>
      <c r="G16" s="77">
        <v>12</v>
      </c>
      <c r="H16" s="77">
        <f t="shared" si="0"/>
        <v>12</v>
      </c>
      <c r="I16" s="77">
        <v>245</v>
      </c>
      <c r="J16" s="77">
        <f>+I16*H16</f>
        <v>2940</v>
      </c>
      <c r="K16" s="75" t="s">
        <v>410</v>
      </c>
      <c r="L16" s="298" t="s">
        <v>501</v>
      </c>
      <c r="M16" s="13"/>
    </row>
    <row r="17" spans="1:13" s="11" customFormat="1" ht="39" customHeight="1" thickBot="1" x14ac:dyDescent="0.25">
      <c r="A17" s="79"/>
      <c r="C17" s="80"/>
      <c r="D17" s="80"/>
      <c r="E17" s="10"/>
      <c r="F17" s="842" t="s">
        <v>411</v>
      </c>
      <c r="G17" s="842"/>
      <c r="H17" s="842"/>
      <c r="I17" s="842"/>
      <c r="J17" s="279">
        <f>SUM(J8:J16)</f>
        <v>104817.25</v>
      </c>
      <c r="K17" s="11" t="s">
        <v>412</v>
      </c>
      <c r="M17" s="13"/>
    </row>
    <row r="18" spans="1:13" ht="21.75" thickTop="1" x14ac:dyDescent="0.35"/>
    <row r="21" spans="1:13" x14ac:dyDescent="0.35">
      <c r="K21" s="142"/>
      <c r="L21" s="142"/>
    </row>
  </sheetData>
  <mergeCells count="15">
    <mergeCell ref="F17:I17"/>
    <mergeCell ref="F6:G6"/>
    <mergeCell ref="L6:L7"/>
    <mergeCell ref="A2:L2"/>
    <mergeCell ref="A3:L3"/>
    <mergeCell ref="A4:L4"/>
    <mergeCell ref="A6:A7"/>
    <mergeCell ref="B6:B7"/>
    <mergeCell ref="C6:C7"/>
    <mergeCell ref="D6:D7"/>
    <mergeCell ref="E6:E7"/>
    <mergeCell ref="H6:H7"/>
    <mergeCell ref="I6:I7"/>
    <mergeCell ref="J6:J7"/>
    <mergeCell ref="K6:K7"/>
  </mergeCells>
  <pageMargins left="0.39370078740157483" right="0.15748031496062992" top="0.55118110236220474" bottom="0.15748031496062992" header="0.27559055118110237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"/>
  <sheetViews>
    <sheetView zoomScaleNormal="100" zoomScaleSheetLayoutView="40" workbookViewId="0">
      <selection activeCell="H9" sqref="H9"/>
    </sheetView>
  </sheetViews>
  <sheetFormatPr defaultColWidth="9.125" defaultRowHeight="21" x14ac:dyDescent="0.35"/>
  <cols>
    <col min="1" max="1" width="8.375" style="141" customWidth="1"/>
    <col min="2" max="2" width="10.25" style="68" customWidth="1"/>
    <col min="3" max="3" width="29.375" style="139" bestFit="1" customWidth="1"/>
    <col min="4" max="4" width="16.25" style="68" customWidth="1"/>
    <col min="5" max="5" width="19" style="68" customWidth="1"/>
    <col min="6" max="6" width="18.375" style="68" customWidth="1"/>
    <col min="7" max="7" width="35.25" style="68" customWidth="1"/>
    <col min="8" max="8" width="19.875" style="68" customWidth="1"/>
    <col min="9" max="9" width="14.75" style="68" customWidth="1"/>
    <col min="10" max="10" width="67.25" style="68" customWidth="1"/>
    <col min="11" max="11" width="11" style="140" bestFit="1" customWidth="1"/>
    <col min="12" max="16384" width="9.125" style="68"/>
  </cols>
  <sheetData>
    <row r="1" spans="1:15" ht="23.25" customHeight="1" x14ac:dyDescent="0.35">
      <c r="G1" s="82"/>
      <c r="H1" s="12" t="s">
        <v>476</v>
      </c>
    </row>
    <row r="2" spans="1:15" ht="23.25" customHeight="1" x14ac:dyDescent="0.35">
      <c r="A2" s="137" t="s">
        <v>367</v>
      </c>
      <c r="B2" s="137"/>
      <c r="C2" s="137"/>
      <c r="D2" s="137"/>
      <c r="E2" s="137"/>
      <c r="F2" s="137"/>
      <c r="I2" s="137"/>
      <c r="J2" s="137"/>
      <c r="K2" s="67"/>
      <c r="L2" s="137"/>
      <c r="M2" s="137"/>
      <c r="N2" s="137"/>
      <c r="O2" s="137"/>
    </row>
    <row r="3" spans="1:15" ht="23.25" customHeight="1" x14ac:dyDescent="0.35">
      <c r="A3" s="137" t="s">
        <v>443</v>
      </c>
      <c r="B3" s="137"/>
      <c r="C3" s="137"/>
      <c r="D3" s="137"/>
      <c r="E3" s="137"/>
      <c r="F3" s="137"/>
      <c r="G3" s="137"/>
      <c r="H3" s="137"/>
      <c r="I3" s="137"/>
      <c r="J3" s="137"/>
      <c r="K3" s="67"/>
      <c r="L3" s="137"/>
      <c r="M3" s="137"/>
      <c r="N3" s="137"/>
      <c r="O3" s="137"/>
    </row>
    <row r="4" spans="1:15" ht="23.25" customHeight="1" x14ac:dyDescent="0.35">
      <c r="A4" s="137" t="s">
        <v>369</v>
      </c>
      <c r="B4" s="137"/>
      <c r="C4" s="137"/>
      <c r="D4" s="137"/>
      <c r="E4" s="137"/>
      <c r="F4" s="137"/>
      <c r="G4" s="137"/>
      <c r="H4" s="137"/>
      <c r="I4" s="137"/>
      <c r="J4" s="137"/>
      <c r="K4" s="67"/>
      <c r="L4" s="137"/>
      <c r="M4" s="137"/>
      <c r="N4" s="137"/>
      <c r="O4" s="137"/>
    </row>
    <row r="5" spans="1:15" x14ac:dyDescent="0.35">
      <c r="A5" s="138"/>
      <c r="B5" s="72"/>
    </row>
    <row r="6" spans="1:15" s="70" customFormat="1" x14ac:dyDescent="0.35">
      <c r="A6" s="852" t="s">
        <v>4</v>
      </c>
      <c r="B6" s="847" t="s">
        <v>370</v>
      </c>
      <c r="C6" s="852" t="s">
        <v>366</v>
      </c>
      <c r="D6" s="843" t="s">
        <v>444</v>
      </c>
      <c r="E6" s="843"/>
      <c r="F6" s="847" t="s">
        <v>374</v>
      </c>
      <c r="G6" s="847" t="s">
        <v>13</v>
      </c>
      <c r="H6" s="844" t="s">
        <v>500</v>
      </c>
      <c r="I6" s="69"/>
    </row>
    <row r="7" spans="1:15" s="72" customFormat="1" x14ac:dyDescent="0.35">
      <c r="A7" s="853"/>
      <c r="B7" s="848"/>
      <c r="C7" s="853"/>
      <c r="D7" s="15" t="s">
        <v>445</v>
      </c>
      <c r="E7" s="15" t="s">
        <v>378</v>
      </c>
      <c r="F7" s="848"/>
      <c r="G7" s="848"/>
      <c r="H7" s="844"/>
      <c r="I7" s="71"/>
    </row>
    <row r="8" spans="1:15" s="11" customFormat="1" ht="23.25" customHeight="1" x14ac:dyDescent="0.2">
      <c r="A8" s="73">
        <v>1</v>
      </c>
      <c r="B8" s="74"/>
      <c r="C8" s="75" t="s">
        <v>446</v>
      </c>
      <c r="D8" s="77">
        <f>35*5</f>
        <v>175</v>
      </c>
      <c r="E8" s="77">
        <v>150</v>
      </c>
      <c r="F8" s="77">
        <f>+E8-D8</f>
        <v>-25</v>
      </c>
      <c r="G8" s="75" t="s">
        <v>447</v>
      </c>
      <c r="H8" s="73" t="s">
        <v>503</v>
      </c>
      <c r="I8" s="13">
        <f>8*1750</f>
        <v>14000</v>
      </c>
      <c r="J8" s="11" t="s">
        <v>383</v>
      </c>
    </row>
    <row r="9" spans="1:15" s="11" customFormat="1" ht="23.25" customHeight="1" x14ac:dyDescent="0.2">
      <c r="A9" s="73">
        <v>2</v>
      </c>
      <c r="B9" s="74"/>
      <c r="C9" s="75" t="s">
        <v>448</v>
      </c>
      <c r="D9" s="77">
        <f>5*320</f>
        <v>1600</v>
      </c>
      <c r="E9" s="77">
        <v>3200</v>
      </c>
      <c r="F9" s="77">
        <f>+E9-D9</f>
        <v>1600</v>
      </c>
      <c r="G9" s="75" t="s">
        <v>449</v>
      </c>
      <c r="H9" s="73" t="s">
        <v>503</v>
      </c>
      <c r="I9" s="13" t="s">
        <v>388</v>
      </c>
    </row>
    <row r="10" spans="1:15" s="11" customFormat="1" ht="23.25" customHeight="1" x14ac:dyDescent="0.2">
      <c r="A10" s="73">
        <v>3</v>
      </c>
      <c r="B10" s="74"/>
      <c r="C10" s="75" t="s">
        <v>450</v>
      </c>
      <c r="D10" s="77">
        <f>2*60</f>
        <v>120</v>
      </c>
      <c r="E10" s="77">
        <v>0</v>
      </c>
      <c r="F10" s="77">
        <f>+E10-D10</f>
        <v>-120</v>
      </c>
      <c r="G10" s="75" t="s">
        <v>451</v>
      </c>
      <c r="H10" s="73" t="s">
        <v>503</v>
      </c>
      <c r="I10" s="13"/>
    </row>
    <row r="11" spans="1:15" s="11" customFormat="1" ht="23.25" customHeight="1" x14ac:dyDescent="0.2">
      <c r="A11" s="73">
        <v>4</v>
      </c>
      <c r="B11" s="74"/>
      <c r="C11" s="75" t="s">
        <v>452</v>
      </c>
      <c r="D11" s="77">
        <v>7704</v>
      </c>
      <c r="E11" s="77">
        <v>12711.6</v>
      </c>
      <c r="F11" s="77">
        <f t="shared" ref="F11:F14" si="0">+E11-D11</f>
        <v>5007.6000000000004</v>
      </c>
      <c r="G11" s="75" t="s">
        <v>453</v>
      </c>
      <c r="H11" s="73" t="s">
        <v>503</v>
      </c>
      <c r="I11" s="13"/>
    </row>
    <row r="12" spans="1:15" s="11" customFormat="1" ht="23.25" customHeight="1" x14ac:dyDescent="0.2">
      <c r="A12" s="73">
        <v>5</v>
      </c>
      <c r="B12" s="74"/>
      <c r="C12" s="75" t="s">
        <v>454</v>
      </c>
      <c r="D12" s="77">
        <v>7704</v>
      </c>
      <c r="E12" s="77">
        <v>12583.2</v>
      </c>
      <c r="F12" s="77">
        <f t="shared" si="0"/>
        <v>4879.2000000000007</v>
      </c>
      <c r="G12" s="75" t="s">
        <v>455</v>
      </c>
      <c r="H12" s="73" t="s">
        <v>503</v>
      </c>
      <c r="I12" s="13"/>
    </row>
    <row r="13" spans="1:15" s="11" customFormat="1" ht="23.25" customHeight="1" x14ac:dyDescent="0.2">
      <c r="A13" s="73">
        <v>6</v>
      </c>
      <c r="B13" s="74"/>
      <c r="C13" s="75" t="s">
        <v>456</v>
      </c>
      <c r="D13" s="77">
        <v>6420</v>
      </c>
      <c r="E13" s="77">
        <v>8731.2000000000007</v>
      </c>
      <c r="F13" s="77">
        <f t="shared" si="0"/>
        <v>2311.2000000000007</v>
      </c>
      <c r="G13" s="75" t="s">
        <v>457</v>
      </c>
      <c r="H13" s="73" t="s">
        <v>503</v>
      </c>
      <c r="I13" s="13"/>
    </row>
    <row r="14" spans="1:15" s="11" customFormat="1" ht="23.25" customHeight="1" x14ac:dyDescent="0.2">
      <c r="A14" s="73">
        <v>7</v>
      </c>
      <c r="B14" s="74"/>
      <c r="C14" s="75" t="s">
        <v>458</v>
      </c>
      <c r="D14" s="77">
        <v>6420</v>
      </c>
      <c r="E14" s="77">
        <v>8731.2000000000007</v>
      </c>
      <c r="F14" s="77">
        <f t="shared" si="0"/>
        <v>2311.2000000000007</v>
      </c>
      <c r="G14" s="75" t="s">
        <v>457</v>
      </c>
      <c r="H14" s="73" t="s">
        <v>503</v>
      </c>
      <c r="I14" s="13"/>
    </row>
    <row r="15" spans="1:15" s="11" customFormat="1" ht="96.75" customHeight="1" x14ac:dyDescent="0.2">
      <c r="A15" s="143">
        <v>8</v>
      </c>
      <c r="B15" s="144"/>
      <c r="C15" s="145" t="s">
        <v>459</v>
      </c>
      <c r="D15" s="849" t="s">
        <v>460</v>
      </c>
      <c r="E15" s="850"/>
      <c r="F15" s="146">
        <f>-(45*2)</f>
        <v>-90</v>
      </c>
      <c r="G15" s="145" t="s">
        <v>461</v>
      </c>
      <c r="H15" s="143" t="s">
        <v>503</v>
      </c>
      <c r="I15" s="13"/>
    </row>
    <row r="16" spans="1:15" s="11" customFormat="1" ht="21.75" thickBot="1" x14ac:dyDescent="0.25">
      <c r="A16" s="79"/>
      <c r="C16" s="80"/>
      <c r="D16" s="851" t="s">
        <v>411</v>
      </c>
      <c r="E16" s="851"/>
      <c r="F16" s="81">
        <f>SUM(F8:F15)</f>
        <v>15874.200000000003</v>
      </c>
      <c r="G16" s="11" t="s">
        <v>462</v>
      </c>
      <c r="K16" s="13"/>
    </row>
    <row r="17" spans="10:10" ht="21.75" thickTop="1" x14ac:dyDescent="0.35"/>
    <row r="20" spans="10:10" x14ac:dyDescent="0.35">
      <c r="J20" s="142"/>
    </row>
  </sheetData>
  <mergeCells count="9">
    <mergeCell ref="A6:A7"/>
    <mergeCell ref="B6:B7"/>
    <mergeCell ref="C6:C7"/>
    <mergeCell ref="D6:E6"/>
    <mergeCell ref="H6:H7"/>
    <mergeCell ref="F6:F7"/>
    <mergeCell ref="G6:G7"/>
    <mergeCell ref="D15:E15"/>
    <mergeCell ref="D16:E16"/>
  </mergeCells>
  <pageMargins left="0.82677165354330717" right="0.15748031496062992" top="0.47244094488188981" bottom="0.74803149606299213" header="0.27559055118110237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zoomScaleNormal="100" workbookViewId="0">
      <selection activeCell="J4" sqref="J4"/>
    </sheetView>
  </sheetViews>
  <sheetFormatPr defaultColWidth="8.625" defaultRowHeight="21" x14ac:dyDescent="0.35"/>
  <cols>
    <col min="1" max="1" width="5.5" style="280" customWidth="1"/>
    <col min="2" max="2" width="16.25" style="280" customWidth="1"/>
    <col min="3" max="3" width="14.125" style="280" customWidth="1"/>
    <col min="4" max="4" width="11.75" style="280" customWidth="1"/>
    <col min="5" max="5" width="11.625" style="280" customWidth="1"/>
    <col min="6" max="6" width="12.125" style="280" customWidth="1"/>
    <col min="7" max="7" width="12.375" style="280" customWidth="1"/>
    <col min="8" max="8" width="17.875" style="280" customWidth="1"/>
    <col min="9" max="16384" width="8.625" style="280"/>
  </cols>
  <sheetData>
    <row r="1" spans="1:8" ht="23.25" customHeight="1" x14ac:dyDescent="0.35">
      <c r="H1" s="303" t="s">
        <v>477</v>
      </c>
    </row>
    <row r="2" spans="1:8" ht="23.25" customHeight="1" x14ac:dyDescent="0.35">
      <c r="A2" s="854" t="s">
        <v>478</v>
      </c>
      <c r="B2" s="854"/>
      <c r="C2" s="854"/>
      <c r="D2" s="854"/>
      <c r="E2" s="854"/>
      <c r="F2" s="854"/>
      <c r="G2" s="854"/>
    </row>
    <row r="3" spans="1:8" ht="23.25" customHeight="1" x14ac:dyDescent="0.35">
      <c r="A3" s="854" t="s">
        <v>479</v>
      </c>
      <c r="B3" s="854"/>
      <c r="C3" s="854"/>
      <c r="D3" s="854"/>
      <c r="E3" s="854"/>
      <c r="F3" s="854"/>
      <c r="G3" s="854"/>
    </row>
    <row r="4" spans="1:8" ht="23.25" customHeight="1" x14ac:dyDescent="0.35">
      <c r="A4" s="855" t="s">
        <v>480</v>
      </c>
      <c r="B4" s="855"/>
      <c r="C4" s="855"/>
      <c r="D4" s="855"/>
      <c r="E4" s="855"/>
      <c r="F4" s="855"/>
      <c r="G4" s="855"/>
    </row>
    <row r="5" spans="1:8" ht="23.25" customHeight="1" x14ac:dyDescent="0.35">
      <c r="A5" s="855" t="s">
        <v>2</v>
      </c>
      <c r="B5" s="855"/>
      <c r="C5" s="855"/>
      <c r="D5" s="855"/>
      <c r="E5" s="855"/>
      <c r="F5" s="855"/>
      <c r="G5" s="855"/>
    </row>
    <row r="6" spans="1:8" ht="23.25" customHeight="1" x14ac:dyDescent="0.35">
      <c r="A6" s="281"/>
      <c r="B6" s="281"/>
      <c r="C6" s="281"/>
      <c r="D6" s="281"/>
      <c r="E6" s="281"/>
      <c r="F6" s="281"/>
      <c r="G6" s="281"/>
    </row>
    <row r="7" spans="1:8" ht="23.25" customHeight="1" x14ac:dyDescent="0.35">
      <c r="A7" s="282" t="s">
        <v>481</v>
      </c>
      <c r="B7" s="282" t="s">
        <v>366</v>
      </c>
      <c r="C7" s="282" t="s">
        <v>9</v>
      </c>
      <c r="D7" s="282" t="s">
        <v>482</v>
      </c>
      <c r="E7" s="282" t="s">
        <v>483</v>
      </c>
      <c r="F7" s="282" t="s">
        <v>484</v>
      </c>
      <c r="G7" s="282" t="s">
        <v>485</v>
      </c>
      <c r="H7" s="15" t="s">
        <v>500</v>
      </c>
    </row>
    <row r="8" spans="1:8" ht="23.25" customHeight="1" x14ac:dyDescent="0.35">
      <c r="A8" s="283">
        <v>1</v>
      </c>
      <c r="B8" s="284" t="s">
        <v>486</v>
      </c>
      <c r="C8" s="285">
        <v>444585</v>
      </c>
      <c r="D8" s="283" t="s">
        <v>487</v>
      </c>
      <c r="E8" s="286">
        <v>241704</v>
      </c>
      <c r="F8" s="286">
        <v>241684</v>
      </c>
      <c r="G8" s="286">
        <v>241684</v>
      </c>
      <c r="H8" s="299" t="s">
        <v>501</v>
      </c>
    </row>
    <row r="9" spans="1:8" ht="23.25" customHeight="1" x14ac:dyDescent="0.35">
      <c r="A9" s="287">
        <v>2</v>
      </c>
      <c r="B9" s="288" t="s">
        <v>488</v>
      </c>
      <c r="C9" s="289">
        <v>457264.5</v>
      </c>
      <c r="D9" s="287" t="s">
        <v>489</v>
      </c>
      <c r="E9" s="290">
        <v>241732</v>
      </c>
      <c r="F9" s="290">
        <v>241696</v>
      </c>
      <c r="G9" s="290">
        <v>241696</v>
      </c>
      <c r="H9" s="302" t="s">
        <v>501</v>
      </c>
    </row>
    <row r="10" spans="1:8" ht="23.25" customHeight="1" x14ac:dyDescent="0.35">
      <c r="A10" s="287">
        <v>3</v>
      </c>
      <c r="B10" s="288" t="s">
        <v>490</v>
      </c>
      <c r="C10" s="289">
        <v>650560</v>
      </c>
      <c r="D10" s="287" t="s">
        <v>489</v>
      </c>
      <c r="E10" s="290">
        <v>241732</v>
      </c>
      <c r="F10" s="290">
        <v>241696</v>
      </c>
      <c r="G10" s="290">
        <v>241696</v>
      </c>
      <c r="H10" s="300" t="s">
        <v>501</v>
      </c>
    </row>
    <row r="11" spans="1:8" ht="23.25" customHeight="1" x14ac:dyDescent="0.35">
      <c r="A11" s="287">
        <v>4</v>
      </c>
      <c r="B11" s="288" t="s">
        <v>491</v>
      </c>
      <c r="C11" s="289">
        <v>358129</v>
      </c>
      <c r="D11" s="287" t="s">
        <v>489</v>
      </c>
      <c r="E11" s="290">
        <v>241732</v>
      </c>
      <c r="F11" s="290">
        <v>241696</v>
      </c>
      <c r="G11" s="290">
        <v>241696</v>
      </c>
      <c r="H11" s="300" t="s">
        <v>501</v>
      </c>
    </row>
    <row r="12" spans="1:8" ht="23.25" customHeight="1" x14ac:dyDescent="0.35">
      <c r="A12" s="287">
        <v>5</v>
      </c>
      <c r="B12" s="288" t="s">
        <v>486</v>
      </c>
      <c r="C12" s="289">
        <v>1372730.29</v>
      </c>
      <c r="D12" s="287" t="s">
        <v>489</v>
      </c>
      <c r="E12" s="290">
        <v>241732</v>
      </c>
      <c r="F12" s="290">
        <v>241696</v>
      </c>
      <c r="G12" s="290">
        <v>241696</v>
      </c>
      <c r="H12" s="300" t="s">
        <v>501</v>
      </c>
    </row>
    <row r="13" spans="1:8" ht="23.25" customHeight="1" x14ac:dyDescent="0.35">
      <c r="A13" s="287">
        <v>6</v>
      </c>
      <c r="B13" s="288" t="s">
        <v>488</v>
      </c>
      <c r="C13" s="289">
        <v>609686</v>
      </c>
      <c r="D13" s="287" t="s">
        <v>492</v>
      </c>
      <c r="E13" s="290">
        <v>241732</v>
      </c>
      <c r="F13" s="290">
        <v>241697</v>
      </c>
      <c r="G13" s="290">
        <v>241697</v>
      </c>
      <c r="H13" s="300" t="s">
        <v>501</v>
      </c>
    </row>
    <row r="14" spans="1:8" ht="23.25" customHeight="1" x14ac:dyDescent="0.35">
      <c r="A14" s="287">
        <v>7</v>
      </c>
      <c r="B14" s="288" t="s">
        <v>493</v>
      </c>
      <c r="C14" s="289">
        <v>1612490</v>
      </c>
      <c r="D14" s="287" t="s">
        <v>492</v>
      </c>
      <c r="E14" s="290">
        <v>241732</v>
      </c>
      <c r="F14" s="290">
        <v>241697</v>
      </c>
      <c r="G14" s="290">
        <v>241697</v>
      </c>
      <c r="H14" s="300" t="s">
        <v>501</v>
      </c>
    </row>
    <row r="15" spans="1:8" ht="23.25" customHeight="1" x14ac:dyDescent="0.35">
      <c r="A15" s="287">
        <v>8</v>
      </c>
      <c r="B15" s="288" t="s">
        <v>494</v>
      </c>
      <c r="C15" s="289">
        <v>321535</v>
      </c>
      <c r="D15" s="287" t="s">
        <v>492</v>
      </c>
      <c r="E15" s="290">
        <v>241732</v>
      </c>
      <c r="F15" s="290">
        <v>241697</v>
      </c>
      <c r="G15" s="290">
        <v>241697</v>
      </c>
      <c r="H15" s="300" t="s">
        <v>501</v>
      </c>
    </row>
    <row r="16" spans="1:8" ht="23.25" customHeight="1" x14ac:dyDescent="0.35">
      <c r="A16" s="287">
        <v>9</v>
      </c>
      <c r="B16" s="288" t="s">
        <v>495</v>
      </c>
      <c r="C16" s="289">
        <v>650560</v>
      </c>
      <c r="D16" s="287" t="s">
        <v>492</v>
      </c>
      <c r="E16" s="290">
        <v>241732</v>
      </c>
      <c r="F16" s="290">
        <v>241697</v>
      </c>
      <c r="G16" s="290">
        <v>241697</v>
      </c>
      <c r="H16" s="300" t="s">
        <v>501</v>
      </c>
    </row>
    <row r="17" spans="1:8" ht="23.25" customHeight="1" x14ac:dyDescent="0.35">
      <c r="A17" s="287">
        <v>10</v>
      </c>
      <c r="B17" s="288" t="s">
        <v>496</v>
      </c>
      <c r="C17" s="289">
        <v>1527960</v>
      </c>
      <c r="D17" s="287" t="s">
        <v>492</v>
      </c>
      <c r="E17" s="290">
        <v>241732</v>
      </c>
      <c r="F17" s="290">
        <v>241697</v>
      </c>
      <c r="G17" s="290">
        <v>241697</v>
      </c>
      <c r="H17" s="300" t="s">
        <v>501</v>
      </c>
    </row>
    <row r="18" spans="1:8" ht="23.25" customHeight="1" x14ac:dyDescent="0.35">
      <c r="A18" s="287">
        <v>11</v>
      </c>
      <c r="B18" s="288" t="s">
        <v>491</v>
      </c>
      <c r="C18" s="289">
        <v>716258</v>
      </c>
      <c r="D18" s="287" t="s">
        <v>497</v>
      </c>
      <c r="E18" s="290">
        <v>241717</v>
      </c>
      <c r="F18" s="290">
        <v>241697</v>
      </c>
      <c r="G18" s="290">
        <v>241697</v>
      </c>
      <c r="H18" s="300" t="s">
        <v>501</v>
      </c>
    </row>
    <row r="19" spans="1:8" ht="23.25" customHeight="1" x14ac:dyDescent="0.35">
      <c r="A19" s="287">
        <v>12</v>
      </c>
      <c r="B19" s="288" t="s">
        <v>486</v>
      </c>
      <c r="C19" s="289">
        <v>2447677.54</v>
      </c>
      <c r="D19" s="287" t="s">
        <v>497</v>
      </c>
      <c r="E19" s="290">
        <v>241717</v>
      </c>
      <c r="F19" s="290">
        <v>241697</v>
      </c>
      <c r="G19" s="290">
        <v>241697</v>
      </c>
      <c r="H19" s="300" t="s">
        <v>501</v>
      </c>
    </row>
    <row r="20" spans="1:8" ht="23.25" customHeight="1" x14ac:dyDescent="0.35">
      <c r="A20" s="291">
        <v>13</v>
      </c>
      <c r="B20" s="292" t="s">
        <v>486</v>
      </c>
      <c r="C20" s="293">
        <v>4882788.1399999997</v>
      </c>
      <c r="D20" s="291" t="s">
        <v>498</v>
      </c>
      <c r="E20" s="294">
        <v>241717</v>
      </c>
      <c r="F20" s="294">
        <v>241697</v>
      </c>
      <c r="G20" s="294">
        <v>241697</v>
      </c>
      <c r="H20" s="301" t="s">
        <v>501</v>
      </c>
    </row>
    <row r="21" spans="1:8" ht="23.25" customHeight="1" thickBot="1" x14ac:dyDescent="0.4">
      <c r="A21" s="295"/>
      <c r="B21" s="296" t="s">
        <v>437</v>
      </c>
      <c r="C21" s="297">
        <f>SUM(C8:C20)</f>
        <v>16052223.469999999</v>
      </c>
      <c r="D21" s="295"/>
      <c r="E21" s="295"/>
      <c r="F21" s="295"/>
      <c r="G21" s="295"/>
    </row>
    <row r="22" spans="1:8" ht="21.75" thickTop="1" x14ac:dyDescent="0.35"/>
  </sheetData>
  <mergeCells count="4">
    <mergeCell ref="A2:G2"/>
    <mergeCell ref="A3:G3"/>
    <mergeCell ref="A4:G4"/>
    <mergeCell ref="A5:G5"/>
  </mergeCells>
  <pageMargins left="0.39370078740157483" right="0.39370078740157483" top="0.35433070866141736" bottom="0.74803149606299213" header="0.23622047244094491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2"/>
  <sheetViews>
    <sheetView topLeftCell="A7" zoomScaleNormal="100" zoomScaleSheetLayoutView="80" workbookViewId="0">
      <selection activeCell="L8" sqref="L8:L9"/>
    </sheetView>
  </sheetViews>
  <sheetFormatPr defaultColWidth="9" defaultRowHeight="21" x14ac:dyDescent="0.35"/>
  <cols>
    <col min="1" max="1" width="6.625" style="308" customWidth="1"/>
    <col min="2" max="2" width="14.25" style="309" customWidth="1"/>
    <col min="3" max="3" width="38" style="309" customWidth="1"/>
    <col min="4" max="4" width="12.625" style="309" customWidth="1"/>
    <col min="5" max="5" width="7.125" style="309" hidden="1" customWidth="1"/>
    <col min="6" max="6" width="13.875" style="309" hidden="1" customWidth="1"/>
    <col min="7" max="7" width="17.125" style="309" hidden="1" customWidth="1"/>
    <col min="8" max="8" width="19.375" style="308" customWidth="1"/>
    <col min="9" max="9" width="7.125" style="309" customWidth="1"/>
    <col min="10" max="10" width="24.375" style="309" customWidth="1"/>
    <col min="11" max="11" width="7.75" style="309" customWidth="1"/>
    <col min="12" max="12" width="19.375" style="309" customWidth="1"/>
    <col min="13" max="16384" width="9" style="309"/>
  </cols>
  <sheetData>
    <row r="1" spans="1:17" ht="23.25" customHeight="1" x14ac:dyDescent="0.35">
      <c r="L1" s="310" t="s">
        <v>504</v>
      </c>
      <c r="M1" s="311"/>
    </row>
    <row r="2" spans="1:17" ht="23.25" customHeight="1" x14ac:dyDescent="0.35">
      <c r="A2" s="862" t="s">
        <v>0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312"/>
      <c r="N2" s="312"/>
      <c r="O2" s="312"/>
      <c r="P2" s="312"/>
      <c r="Q2" s="312"/>
    </row>
    <row r="3" spans="1:17" ht="23.25" customHeight="1" x14ac:dyDescent="0.35">
      <c r="A3" s="862" t="s">
        <v>505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312"/>
      <c r="N3" s="312"/>
      <c r="O3" s="312"/>
      <c r="P3" s="312"/>
      <c r="Q3" s="312"/>
    </row>
    <row r="4" spans="1:17" ht="23.25" customHeight="1" x14ac:dyDescent="0.35">
      <c r="A4" s="862" t="s">
        <v>2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312"/>
      <c r="N4" s="312"/>
      <c r="O4" s="312"/>
      <c r="P4" s="312"/>
      <c r="Q4" s="312"/>
    </row>
    <row r="5" spans="1:17" ht="23.25" customHeight="1" x14ac:dyDescent="0.35">
      <c r="A5" s="72"/>
      <c r="B5" s="313"/>
      <c r="C5" s="313"/>
      <c r="D5" s="313"/>
      <c r="E5" s="313"/>
      <c r="F5" s="313"/>
      <c r="G5" s="313"/>
      <c r="H5" s="313"/>
      <c r="I5" s="313"/>
      <c r="J5" s="314"/>
      <c r="K5" s="314"/>
      <c r="L5" s="312"/>
      <c r="M5" s="312"/>
      <c r="N5" s="312"/>
      <c r="O5" s="312"/>
      <c r="P5" s="312"/>
      <c r="Q5" s="312"/>
    </row>
    <row r="6" spans="1:17" ht="23.25" customHeight="1" x14ac:dyDescent="0.35">
      <c r="A6" s="315" t="s">
        <v>506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</row>
    <row r="7" spans="1:17" ht="23.25" customHeight="1" x14ac:dyDescent="0.35">
      <c r="A7" s="317" t="s">
        <v>507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1:17" ht="23.25" customHeight="1" x14ac:dyDescent="0.35">
      <c r="A8" s="863" t="s">
        <v>481</v>
      </c>
      <c r="B8" s="864" t="s">
        <v>508</v>
      </c>
      <c r="C8" s="852" t="s">
        <v>509</v>
      </c>
      <c r="D8" s="866" t="s">
        <v>510</v>
      </c>
      <c r="E8" s="863" t="s">
        <v>511</v>
      </c>
      <c r="F8" s="867" t="s">
        <v>512</v>
      </c>
      <c r="G8" s="867" t="s">
        <v>513</v>
      </c>
      <c r="H8" s="856" t="s">
        <v>514</v>
      </c>
      <c r="I8" s="857"/>
      <c r="J8" s="858" t="s">
        <v>515</v>
      </c>
      <c r="K8" s="859"/>
      <c r="L8" s="860" t="s">
        <v>500</v>
      </c>
    </row>
    <row r="9" spans="1:17" x14ac:dyDescent="0.35">
      <c r="A9" s="863"/>
      <c r="B9" s="865"/>
      <c r="C9" s="853"/>
      <c r="D9" s="866"/>
      <c r="E9" s="863"/>
      <c r="F9" s="868"/>
      <c r="G9" s="868"/>
      <c r="H9" s="319" t="s">
        <v>371</v>
      </c>
      <c r="I9" s="319" t="s">
        <v>516</v>
      </c>
      <c r="J9" s="319" t="s">
        <v>371</v>
      </c>
      <c r="K9" s="319" t="s">
        <v>516</v>
      </c>
      <c r="L9" s="861"/>
    </row>
    <row r="10" spans="1:17" ht="23.25" customHeight="1" x14ac:dyDescent="0.35">
      <c r="A10" s="320">
        <v>1</v>
      </c>
      <c r="B10" s="321">
        <v>100000362194</v>
      </c>
      <c r="C10" s="322" t="s">
        <v>517</v>
      </c>
      <c r="D10" s="323">
        <v>43094</v>
      </c>
      <c r="E10" s="320">
        <v>1</v>
      </c>
      <c r="F10" s="324">
        <v>15301</v>
      </c>
      <c r="G10" s="324">
        <f>E10*F10</f>
        <v>15301</v>
      </c>
      <c r="H10" s="320" t="s">
        <v>518</v>
      </c>
      <c r="I10" s="320">
        <v>8</v>
      </c>
      <c r="J10" s="320" t="s">
        <v>519</v>
      </c>
      <c r="K10" s="320">
        <v>5</v>
      </c>
      <c r="L10" s="325" t="s">
        <v>503</v>
      </c>
    </row>
    <row r="11" spans="1:17" ht="48.75" customHeight="1" x14ac:dyDescent="0.35">
      <c r="A11" s="326">
        <v>2</v>
      </c>
      <c r="B11" s="327" t="s">
        <v>520</v>
      </c>
      <c r="C11" s="328" t="s">
        <v>521</v>
      </c>
      <c r="D11" s="329">
        <v>43094</v>
      </c>
      <c r="E11" s="326">
        <v>43</v>
      </c>
      <c r="F11" s="330">
        <v>12453.21</v>
      </c>
      <c r="G11" s="331">
        <f>E11*F11</f>
        <v>535488.02999999991</v>
      </c>
      <c r="H11" s="326" t="s">
        <v>518</v>
      </c>
      <c r="I11" s="326">
        <v>8</v>
      </c>
      <c r="J11" s="326" t="s">
        <v>519</v>
      </c>
      <c r="K11" s="326">
        <v>5</v>
      </c>
      <c r="L11" s="332" t="s">
        <v>503</v>
      </c>
    </row>
    <row r="12" spans="1:17" ht="48.75" customHeight="1" x14ac:dyDescent="0.35">
      <c r="A12" s="333">
        <v>3</v>
      </c>
      <c r="B12" s="334" t="s">
        <v>522</v>
      </c>
      <c r="C12" s="335" t="s">
        <v>523</v>
      </c>
      <c r="D12" s="336">
        <v>43094</v>
      </c>
      <c r="E12" s="333">
        <v>9</v>
      </c>
      <c r="F12" s="337">
        <v>20579.45</v>
      </c>
      <c r="G12" s="338">
        <f>E12*F12</f>
        <v>185215.05000000002</v>
      </c>
      <c r="H12" s="333" t="s">
        <v>518</v>
      </c>
      <c r="I12" s="333">
        <v>8</v>
      </c>
      <c r="J12" s="333" t="s">
        <v>519</v>
      </c>
      <c r="K12" s="333">
        <v>5</v>
      </c>
      <c r="L12" s="339" t="s">
        <v>503</v>
      </c>
    </row>
  </sheetData>
  <mergeCells count="13">
    <mergeCell ref="H8:I8"/>
    <mergeCell ref="J8:K8"/>
    <mergeCell ref="L8:L9"/>
    <mergeCell ref="A2:L2"/>
    <mergeCell ref="A3:L3"/>
    <mergeCell ref="A4:L4"/>
    <mergeCell ref="A8:A9"/>
    <mergeCell ref="B8:B9"/>
    <mergeCell ref="C8:C9"/>
    <mergeCell ref="D8:D9"/>
    <mergeCell ref="E8:E9"/>
    <mergeCell ref="F8:F9"/>
    <mergeCell ref="G8:G9"/>
  </mergeCells>
  <pageMargins left="0.47244094488188981" right="0.1968503937007874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12</vt:i4>
      </vt:variant>
    </vt:vector>
  </HeadingPairs>
  <TitlesOfParts>
    <vt:vector size="38" baseType="lpstr">
      <vt:lpstr>แนบ1</vt:lpstr>
      <vt:lpstr>แนบ2</vt:lpstr>
      <vt:lpstr>frt</vt:lpstr>
      <vt:lpstr>แนบ3 </vt:lpstr>
      <vt:lpstr>แนบ4</vt:lpstr>
      <vt:lpstr>แนบ5</vt:lpstr>
      <vt:lpstr>แนบ6</vt:lpstr>
      <vt:lpstr>แนบ 7</vt:lpstr>
      <vt:lpstr>แนบ8</vt:lpstr>
      <vt:lpstr>แนบ 9</vt:lpstr>
      <vt:lpstr>แนบ 10</vt:lpstr>
      <vt:lpstr>แนบ 11</vt:lpstr>
      <vt:lpstr>แนบ 12</vt:lpstr>
      <vt:lpstr>แนบ 13</vt:lpstr>
      <vt:lpstr>แนบ 14</vt:lpstr>
      <vt:lpstr>แนบ 15</vt:lpstr>
      <vt:lpstr>แนบ 16</vt:lpstr>
      <vt:lpstr>แนบ 17</vt:lpstr>
      <vt:lpstr>แนบ 18</vt:lpstr>
      <vt:lpstr>แนบ 19</vt:lpstr>
      <vt:lpstr>แนบ 20</vt:lpstr>
      <vt:lpstr>แนบ 21</vt:lpstr>
      <vt:lpstr>แนบ 22</vt:lpstr>
      <vt:lpstr>แนบ 23</vt:lpstr>
      <vt:lpstr>แนบ 24-ค่าOT</vt:lpstr>
      <vt:lpstr>แนบ 25-ค่าตอบแทน</vt:lpstr>
      <vt:lpstr>frt!Print_Area</vt:lpstr>
      <vt:lpstr>'แนบ 23'!Print_Area</vt:lpstr>
      <vt:lpstr>'แนบ 10'!Print_Titles</vt:lpstr>
      <vt:lpstr>'แนบ 11'!Print_Titles</vt:lpstr>
      <vt:lpstr>'แนบ 12'!Print_Titles</vt:lpstr>
      <vt:lpstr>'แนบ 13'!Print_Titles</vt:lpstr>
      <vt:lpstr>'แนบ 16'!Print_Titles</vt:lpstr>
      <vt:lpstr>'แนบ 18'!Print_Titles</vt:lpstr>
      <vt:lpstr>'แนบ 20'!Print_Titles</vt:lpstr>
      <vt:lpstr>'แนบ 22'!Print_Titles</vt:lpstr>
      <vt:lpstr>แนบ1!Print_Titles</vt:lpstr>
      <vt:lpstr>แนบ8!Print_Titles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DIY</cp:lastModifiedBy>
  <cp:lastPrinted>2019-06-28T09:16:02Z</cp:lastPrinted>
  <dcterms:created xsi:type="dcterms:W3CDTF">2019-03-05T03:36:36Z</dcterms:created>
  <dcterms:modified xsi:type="dcterms:W3CDTF">2019-07-10T02:50:36Z</dcterms:modified>
</cp:coreProperties>
</file>